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heckCompatibility="1" autoCompressPictures="0"/>
  <bookViews>
    <workbookView xWindow="60" yWindow="0" windowWidth="24800" windowHeight="14880" tabRatio="500"/>
  </bookViews>
  <sheets>
    <sheet name="CF" sheetId="1" r:id="rId1"/>
    <sheet name="Loans" sheetId="5" r:id="rId2"/>
    <sheet name="Am" sheetId="6" r:id="rId3"/>
  </sheets>
  <definedNames>
    <definedName name="_xlnm.Print_Area" localSheetId="0">CF!$A$1:$O$76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B8" i="6"/>
  <c r="C8" i="6"/>
  <c r="C52" i="1"/>
  <c r="H8" i="6"/>
  <c r="I8" i="6"/>
  <c r="C53" i="1"/>
  <c r="N8" i="6"/>
  <c r="O8" i="6"/>
  <c r="C54" i="1"/>
  <c r="T8" i="6"/>
  <c r="U8" i="6"/>
  <c r="C55" i="1"/>
  <c r="Z8" i="6"/>
  <c r="AA8" i="6"/>
  <c r="C56" i="1"/>
  <c r="AF8" i="6"/>
  <c r="AG8" i="6"/>
  <c r="C57" i="1"/>
  <c r="C61" i="1"/>
  <c r="C15" i="5"/>
  <c r="D8" i="6"/>
  <c r="C63" i="1"/>
  <c r="H15" i="5"/>
  <c r="J8" i="6"/>
  <c r="C64" i="1"/>
  <c r="C30" i="5"/>
  <c r="P8" i="6"/>
  <c r="C65" i="1"/>
  <c r="H30" i="5"/>
  <c r="V8" i="6"/>
  <c r="C66" i="1"/>
  <c r="C45" i="5"/>
  <c r="AB8" i="6"/>
  <c r="C67" i="1"/>
  <c r="H45" i="5"/>
  <c r="AH8" i="6"/>
  <c r="C68" i="1"/>
  <c r="C71" i="1"/>
  <c r="C73" i="1"/>
  <c r="E8" i="6"/>
  <c r="B9" i="6"/>
  <c r="C9" i="6"/>
  <c r="D52" i="1"/>
  <c r="K8" i="6"/>
  <c r="H9" i="6"/>
  <c r="I9" i="6"/>
  <c r="D53" i="1"/>
  <c r="Q8" i="6"/>
  <c r="N9" i="6"/>
  <c r="O9" i="6"/>
  <c r="D54" i="1"/>
  <c r="W8" i="6"/>
  <c r="T9" i="6"/>
  <c r="U9" i="6"/>
  <c r="D55" i="1"/>
  <c r="AC8" i="6"/>
  <c r="Z9" i="6"/>
  <c r="AA9" i="6"/>
  <c r="D56" i="1"/>
  <c r="AI8" i="6"/>
  <c r="AF9" i="6"/>
  <c r="AG9" i="6"/>
  <c r="D57" i="1"/>
  <c r="D61" i="1"/>
  <c r="D9" i="6"/>
  <c r="D63" i="1"/>
  <c r="J9" i="6"/>
  <c r="D64" i="1"/>
  <c r="P9" i="6"/>
  <c r="D65" i="1"/>
  <c r="V9" i="6"/>
  <c r="D66" i="1"/>
  <c r="AB9" i="6"/>
  <c r="D67" i="1"/>
  <c r="AH9" i="6"/>
  <c r="D68" i="1"/>
  <c r="D71" i="1"/>
  <c r="D73" i="1"/>
  <c r="E9" i="6"/>
  <c r="B10" i="6"/>
  <c r="C10" i="6"/>
  <c r="E52" i="1"/>
  <c r="K9" i="6"/>
  <c r="H10" i="6"/>
  <c r="I10" i="6"/>
  <c r="E53" i="1"/>
  <c r="Q9" i="6"/>
  <c r="N10" i="6"/>
  <c r="O10" i="6"/>
  <c r="E54" i="1"/>
  <c r="W9" i="6"/>
  <c r="T10" i="6"/>
  <c r="U10" i="6"/>
  <c r="E55" i="1"/>
  <c r="AC9" i="6"/>
  <c r="Z10" i="6"/>
  <c r="AA10" i="6"/>
  <c r="E56" i="1"/>
  <c r="AI9" i="6"/>
  <c r="AF10" i="6"/>
  <c r="AG10" i="6"/>
  <c r="E57" i="1"/>
  <c r="E61" i="1"/>
  <c r="D10" i="6"/>
  <c r="E63" i="1"/>
  <c r="J10" i="6"/>
  <c r="E64" i="1"/>
  <c r="P10" i="6"/>
  <c r="E65" i="1"/>
  <c r="V10" i="6"/>
  <c r="E66" i="1"/>
  <c r="AB10" i="6"/>
  <c r="E67" i="1"/>
  <c r="AH10" i="6"/>
  <c r="E68" i="1"/>
  <c r="E71" i="1"/>
  <c r="E73" i="1"/>
  <c r="E10" i="6"/>
  <c r="B11" i="6"/>
  <c r="C11" i="6"/>
  <c r="F52" i="1"/>
  <c r="K10" i="6"/>
  <c r="H11" i="6"/>
  <c r="I11" i="6"/>
  <c r="F53" i="1"/>
  <c r="Q10" i="6"/>
  <c r="N11" i="6"/>
  <c r="O11" i="6"/>
  <c r="F54" i="1"/>
  <c r="W10" i="6"/>
  <c r="T11" i="6"/>
  <c r="U11" i="6"/>
  <c r="F55" i="1"/>
  <c r="AC10" i="6"/>
  <c r="Z11" i="6"/>
  <c r="AA11" i="6"/>
  <c r="F56" i="1"/>
  <c r="AI10" i="6"/>
  <c r="AF11" i="6"/>
  <c r="AG11" i="6"/>
  <c r="F57" i="1"/>
  <c r="F61" i="1"/>
  <c r="D11" i="6"/>
  <c r="F63" i="1"/>
  <c r="J11" i="6"/>
  <c r="F64" i="1"/>
  <c r="P11" i="6"/>
  <c r="F65" i="1"/>
  <c r="V11" i="6"/>
  <c r="F66" i="1"/>
  <c r="AB11" i="6"/>
  <c r="F67" i="1"/>
  <c r="AH11" i="6"/>
  <c r="F68" i="1"/>
  <c r="F71" i="1"/>
  <c r="F73" i="1"/>
  <c r="E11" i="6"/>
  <c r="B12" i="6"/>
  <c r="C12" i="6"/>
  <c r="G52" i="1"/>
  <c r="K11" i="6"/>
  <c r="H12" i="6"/>
  <c r="I12" i="6"/>
  <c r="G53" i="1"/>
  <c r="Q11" i="6"/>
  <c r="N12" i="6"/>
  <c r="O12" i="6"/>
  <c r="G54" i="1"/>
  <c r="W11" i="6"/>
  <c r="T12" i="6"/>
  <c r="U12" i="6"/>
  <c r="G55" i="1"/>
  <c r="AC11" i="6"/>
  <c r="Z12" i="6"/>
  <c r="AA12" i="6"/>
  <c r="G56" i="1"/>
  <c r="AI11" i="6"/>
  <c r="AF12" i="6"/>
  <c r="AG12" i="6"/>
  <c r="G57" i="1"/>
  <c r="G61" i="1"/>
  <c r="D12" i="6"/>
  <c r="G63" i="1"/>
  <c r="J12" i="6"/>
  <c r="G64" i="1"/>
  <c r="P12" i="6"/>
  <c r="G65" i="1"/>
  <c r="V12" i="6"/>
  <c r="G66" i="1"/>
  <c r="AB12" i="6"/>
  <c r="G67" i="1"/>
  <c r="AH12" i="6"/>
  <c r="G68" i="1"/>
  <c r="G71" i="1"/>
  <c r="G73" i="1"/>
  <c r="E12" i="6"/>
  <c r="B13" i="6"/>
  <c r="C13" i="6"/>
  <c r="H52" i="1"/>
  <c r="K12" i="6"/>
  <c r="H13" i="6"/>
  <c r="I13" i="6"/>
  <c r="H53" i="1"/>
  <c r="Q12" i="6"/>
  <c r="N13" i="6"/>
  <c r="O13" i="6"/>
  <c r="H54" i="1"/>
  <c r="W12" i="6"/>
  <c r="T13" i="6"/>
  <c r="U13" i="6"/>
  <c r="H55" i="1"/>
  <c r="AC12" i="6"/>
  <c r="Z13" i="6"/>
  <c r="AA13" i="6"/>
  <c r="H56" i="1"/>
  <c r="AI12" i="6"/>
  <c r="AF13" i="6"/>
  <c r="AG13" i="6"/>
  <c r="H57" i="1"/>
  <c r="H61" i="1"/>
  <c r="D13" i="6"/>
  <c r="H63" i="1"/>
  <c r="J13" i="6"/>
  <c r="H64" i="1"/>
  <c r="P13" i="6"/>
  <c r="H65" i="1"/>
  <c r="V13" i="6"/>
  <c r="H66" i="1"/>
  <c r="AB13" i="6"/>
  <c r="H67" i="1"/>
  <c r="AH13" i="6"/>
  <c r="H68" i="1"/>
  <c r="H71" i="1"/>
  <c r="H73" i="1"/>
  <c r="E13" i="6"/>
  <c r="B14" i="6"/>
  <c r="C14" i="6"/>
  <c r="I52" i="1"/>
  <c r="K13" i="6"/>
  <c r="H14" i="6"/>
  <c r="I14" i="6"/>
  <c r="I53" i="1"/>
  <c r="Q13" i="6"/>
  <c r="N14" i="6"/>
  <c r="O14" i="6"/>
  <c r="I54" i="1"/>
  <c r="W13" i="6"/>
  <c r="T14" i="6"/>
  <c r="U14" i="6"/>
  <c r="I55" i="1"/>
  <c r="AC13" i="6"/>
  <c r="Z14" i="6"/>
  <c r="AA14" i="6"/>
  <c r="I56" i="1"/>
  <c r="AI13" i="6"/>
  <c r="AF14" i="6"/>
  <c r="AG14" i="6"/>
  <c r="I57" i="1"/>
  <c r="I61" i="1"/>
  <c r="D14" i="6"/>
  <c r="I63" i="1"/>
  <c r="J14" i="6"/>
  <c r="I64" i="1"/>
  <c r="P14" i="6"/>
  <c r="I65" i="1"/>
  <c r="V14" i="6"/>
  <c r="I66" i="1"/>
  <c r="AB14" i="6"/>
  <c r="I67" i="1"/>
  <c r="AH14" i="6"/>
  <c r="I68" i="1"/>
  <c r="I71" i="1"/>
  <c r="I73" i="1"/>
  <c r="E14" i="6"/>
  <c r="B15" i="6"/>
  <c r="C15" i="6"/>
  <c r="J52" i="1"/>
  <c r="K14" i="6"/>
  <c r="H15" i="6"/>
  <c r="I15" i="6"/>
  <c r="J53" i="1"/>
  <c r="Q14" i="6"/>
  <c r="N15" i="6"/>
  <c r="O15" i="6"/>
  <c r="J54" i="1"/>
  <c r="W14" i="6"/>
  <c r="T15" i="6"/>
  <c r="U15" i="6"/>
  <c r="J55" i="1"/>
  <c r="AC14" i="6"/>
  <c r="Z15" i="6"/>
  <c r="AA15" i="6"/>
  <c r="J56" i="1"/>
  <c r="AI14" i="6"/>
  <c r="AF15" i="6"/>
  <c r="AG15" i="6"/>
  <c r="J57" i="1"/>
  <c r="J61" i="1"/>
  <c r="D15" i="6"/>
  <c r="J63" i="1"/>
  <c r="J15" i="6"/>
  <c r="J64" i="1"/>
  <c r="P15" i="6"/>
  <c r="J65" i="1"/>
  <c r="V15" i="6"/>
  <c r="J66" i="1"/>
  <c r="AB15" i="6"/>
  <c r="J67" i="1"/>
  <c r="AH15" i="6"/>
  <c r="J68" i="1"/>
  <c r="J71" i="1"/>
  <c r="J73" i="1"/>
  <c r="E15" i="6"/>
  <c r="B16" i="6"/>
  <c r="C16" i="6"/>
  <c r="K52" i="1"/>
  <c r="K15" i="6"/>
  <c r="H16" i="6"/>
  <c r="I16" i="6"/>
  <c r="K53" i="1"/>
  <c r="Q15" i="6"/>
  <c r="N16" i="6"/>
  <c r="O16" i="6"/>
  <c r="K54" i="1"/>
  <c r="W15" i="6"/>
  <c r="T16" i="6"/>
  <c r="U16" i="6"/>
  <c r="K55" i="1"/>
  <c r="AC15" i="6"/>
  <c r="Z16" i="6"/>
  <c r="AA16" i="6"/>
  <c r="K56" i="1"/>
  <c r="AI15" i="6"/>
  <c r="AF16" i="6"/>
  <c r="AG16" i="6"/>
  <c r="K57" i="1"/>
  <c r="K61" i="1"/>
  <c r="D16" i="6"/>
  <c r="K63" i="1"/>
  <c r="J16" i="6"/>
  <c r="K64" i="1"/>
  <c r="P16" i="6"/>
  <c r="K65" i="1"/>
  <c r="V16" i="6"/>
  <c r="K66" i="1"/>
  <c r="AB16" i="6"/>
  <c r="K67" i="1"/>
  <c r="AH16" i="6"/>
  <c r="K68" i="1"/>
  <c r="K71" i="1"/>
  <c r="K73" i="1"/>
  <c r="E16" i="6"/>
  <c r="B17" i="6"/>
  <c r="C17" i="6"/>
  <c r="L52" i="1"/>
  <c r="K16" i="6"/>
  <c r="H17" i="6"/>
  <c r="I17" i="6"/>
  <c r="L53" i="1"/>
  <c r="Q16" i="6"/>
  <c r="N17" i="6"/>
  <c r="O17" i="6"/>
  <c r="L54" i="1"/>
  <c r="W16" i="6"/>
  <c r="T17" i="6"/>
  <c r="U17" i="6"/>
  <c r="L55" i="1"/>
  <c r="AC16" i="6"/>
  <c r="Z17" i="6"/>
  <c r="AA17" i="6"/>
  <c r="L56" i="1"/>
  <c r="AI16" i="6"/>
  <c r="AF17" i="6"/>
  <c r="AG17" i="6"/>
  <c r="L57" i="1"/>
  <c r="L61" i="1"/>
  <c r="D17" i="6"/>
  <c r="L63" i="1"/>
  <c r="J17" i="6"/>
  <c r="L64" i="1"/>
  <c r="P17" i="6"/>
  <c r="L65" i="1"/>
  <c r="V17" i="6"/>
  <c r="L66" i="1"/>
  <c r="AB17" i="6"/>
  <c r="L67" i="1"/>
  <c r="AH17" i="6"/>
  <c r="L68" i="1"/>
  <c r="L71" i="1"/>
  <c r="L73" i="1"/>
  <c r="E17" i="6"/>
  <c r="B18" i="6"/>
  <c r="C18" i="6"/>
  <c r="M52" i="1"/>
  <c r="K17" i="6"/>
  <c r="H18" i="6"/>
  <c r="I18" i="6"/>
  <c r="M53" i="1"/>
  <c r="Q17" i="6"/>
  <c r="N18" i="6"/>
  <c r="O18" i="6"/>
  <c r="M54" i="1"/>
  <c r="W17" i="6"/>
  <c r="T18" i="6"/>
  <c r="U18" i="6"/>
  <c r="M55" i="1"/>
  <c r="AC17" i="6"/>
  <c r="Z18" i="6"/>
  <c r="AA18" i="6"/>
  <c r="M56" i="1"/>
  <c r="AI17" i="6"/>
  <c r="AF18" i="6"/>
  <c r="AG18" i="6"/>
  <c r="M57" i="1"/>
  <c r="M61" i="1"/>
  <c r="D18" i="6"/>
  <c r="M63" i="1"/>
  <c r="J18" i="6"/>
  <c r="M64" i="1"/>
  <c r="P18" i="6"/>
  <c r="M65" i="1"/>
  <c r="V18" i="6"/>
  <c r="M66" i="1"/>
  <c r="AB18" i="6"/>
  <c r="M67" i="1"/>
  <c r="AH18" i="6"/>
  <c r="M68" i="1"/>
  <c r="M71" i="1"/>
  <c r="M73" i="1"/>
  <c r="E18" i="6"/>
  <c r="B19" i="6"/>
  <c r="C19" i="6"/>
  <c r="N52" i="1"/>
  <c r="K18" i="6"/>
  <c r="H19" i="6"/>
  <c r="I19" i="6"/>
  <c r="N53" i="1"/>
  <c r="Q18" i="6"/>
  <c r="N19" i="6"/>
  <c r="O19" i="6"/>
  <c r="N54" i="1"/>
  <c r="W18" i="6"/>
  <c r="T19" i="6"/>
  <c r="U19" i="6"/>
  <c r="N55" i="1"/>
  <c r="AC18" i="6"/>
  <c r="Z19" i="6"/>
  <c r="AA19" i="6"/>
  <c r="N56" i="1"/>
  <c r="AI18" i="6"/>
  <c r="AF19" i="6"/>
  <c r="AG19" i="6"/>
  <c r="N57" i="1"/>
  <c r="N61" i="1"/>
  <c r="D19" i="6"/>
  <c r="N63" i="1"/>
  <c r="J19" i="6"/>
  <c r="N64" i="1"/>
  <c r="P19" i="6"/>
  <c r="N65" i="1"/>
  <c r="V19" i="6"/>
  <c r="N66" i="1"/>
  <c r="AB19" i="6"/>
  <c r="N67" i="1"/>
  <c r="AH19" i="6"/>
  <c r="N68" i="1"/>
  <c r="N71" i="1"/>
  <c r="N73" i="1"/>
  <c r="O73" i="1"/>
  <c r="C75" i="1"/>
  <c r="D74" i="1"/>
  <c r="D75" i="1"/>
  <c r="E74" i="1"/>
  <c r="E75" i="1"/>
  <c r="F74" i="1"/>
  <c r="F75" i="1"/>
  <c r="G74" i="1"/>
  <c r="G75" i="1"/>
  <c r="H74" i="1"/>
  <c r="H75" i="1"/>
  <c r="I74" i="1"/>
  <c r="I75" i="1"/>
  <c r="J74" i="1"/>
  <c r="J75" i="1"/>
  <c r="K74" i="1"/>
  <c r="K75" i="1"/>
  <c r="L74" i="1"/>
  <c r="L75" i="1"/>
  <c r="M74" i="1"/>
  <c r="M75" i="1"/>
  <c r="N74" i="1"/>
  <c r="N75" i="1"/>
  <c r="O70" i="1"/>
  <c r="O69" i="1"/>
  <c r="O68" i="1"/>
  <c r="O67" i="1"/>
  <c r="O66" i="1"/>
  <c r="O65" i="1"/>
  <c r="O64" i="1"/>
  <c r="O63" i="1"/>
  <c r="AE8" i="6"/>
  <c r="Y8" i="6"/>
  <c r="S8" i="6"/>
  <c r="M8" i="6"/>
  <c r="G8" i="6"/>
  <c r="AE9" i="6"/>
  <c r="AE10" i="6"/>
  <c r="AE11" i="6"/>
  <c r="AE12" i="6"/>
  <c r="AE13" i="6"/>
  <c r="AE14" i="6"/>
  <c r="AE15" i="6"/>
  <c r="AE16" i="6"/>
  <c r="AE17" i="6"/>
  <c r="AE18" i="6"/>
  <c r="AE19" i="6"/>
  <c r="Y9" i="6"/>
  <c r="Y10" i="6"/>
  <c r="Y11" i="6"/>
  <c r="Y12" i="6"/>
  <c r="Y13" i="6"/>
  <c r="Y14" i="6"/>
  <c r="Y15" i="6"/>
  <c r="Y16" i="6"/>
  <c r="Y17" i="6"/>
  <c r="Y18" i="6"/>
  <c r="Y19" i="6"/>
  <c r="S9" i="6"/>
  <c r="S10" i="6"/>
  <c r="S11" i="6"/>
  <c r="S12" i="6"/>
  <c r="S13" i="6"/>
  <c r="S14" i="6"/>
  <c r="S15" i="6"/>
  <c r="S16" i="6"/>
  <c r="S17" i="6"/>
  <c r="S18" i="6"/>
  <c r="S19" i="6"/>
  <c r="M9" i="6"/>
  <c r="M10" i="6"/>
  <c r="M11" i="6"/>
  <c r="M12" i="6"/>
  <c r="M13" i="6"/>
  <c r="M14" i="6"/>
  <c r="M15" i="6"/>
  <c r="M16" i="6"/>
  <c r="M17" i="6"/>
  <c r="M18" i="6"/>
  <c r="M19" i="6"/>
  <c r="G9" i="6"/>
  <c r="G10" i="6"/>
  <c r="G11" i="6"/>
  <c r="G12" i="6"/>
  <c r="G13" i="6"/>
  <c r="G14" i="6"/>
  <c r="G15" i="6"/>
  <c r="G16" i="6"/>
  <c r="G17" i="6"/>
  <c r="G18" i="6"/>
  <c r="G19" i="6"/>
  <c r="A9" i="6"/>
  <c r="A10" i="6"/>
  <c r="A11" i="6"/>
  <c r="A12" i="6"/>
  <c r="A13" i="6"/>
  <c r="A14" i="6"/>
  <c r="A15" i="6"/>
  <c r="A16" i="6"/>
  <c r="A17" i="6"/>
  <c r="A18" i="6"/>
  <c r="O55" i="1"/>
  <c r="A19" i="6"/>
  <c r="A6" i="5"/>
  <c r="A7" i="5"/>
  <c r="A8" i="5"/>
  <c r="AI7" i="6"/>
  <c r="AI19" i="6"/>
  <c r="AE20" i="6"/>
  <c r="AF20" i="6"/>
  <c r="AG20" i="6"/>
  <c r="AH20" i="6"/>
  <c r="AI20" i="6"/>
  <c r="AE21" i="6"/>
  <c r="AF21" i="6"/>
  <c r="AG21" i="6"/>
  <c r="AH21" i="6"/>
  <c r="AI21" i="6"/>
  <c r="AE22" i="6"/>
  <c r="AF22" i="6"/>
  <c r="AG22" i="6"/>
  <c r="AH22" i="6"/>
  <c r="AI22" i="6"/>
  <c r="AE23" i="6"/>
  <c r="AF23" i="6"/>
  <c r="AG23" i="6"/>
  <c r="AH23" i="6"/>
  <c r="AI23" i="6"/>
  <c r="AE24" i="6"/>
  <c r="AF24" i="6"/>
  <c r="AG24" i="6"/>
  <c r="AH24" i="6"/>
  <c r="AI24" i="6"/>
  <c r="AE25" i="6"/>
  <c r="AF25" i="6"/>
  <c r="AG25" i="6"/>
  <c r="AH25" i="6"/>
  <c r="AI25" i="6"/>
  <c r="AE26" i="6"/>
  <c r="AF26" i="6"/>
  <c r="AG26" i="6"/>
  <c r="AH26" i="6"/>
  <c r="AI26" i="6"/>
  <c r="AE27" i="6"/>
  <c r="AF27" i="6"/>
  <c r="AG27" i="6"/>
  <c r="AH27" i="6"/>
  <c r="AI27" i="6"/>
  <c r="AE28" i="6"/>
  <c r="AF28" i="6"/>
  <c r="AG28" i="6"/>
  <c r="AH28" i="6"/>
  <c r="AI28" i="6"/>
  <c r="AE29" i="6"/>
  <c r="AF29" i="6"/>
  <c r="AG29" i="6"/>
  <c r="AH29" i="6"/>
  <c r="AI29" i="6"/>
  <c r="AE30" i="6"/>
  <c r="AF30" i="6"/>
  <c r="AG30" i="6"/>
  <c r="AH30" i="6"/>
  <c r="AI30" i="6"/>
  <c r="AE31" i="6"/>
  <c r="AF31" i="6"/>
  <c r="AG31" i="6"/>
  <c r="AH31" i="6"/>
  <c r="AI31" i="6"/>
  <c r="AE32" i="6"/>
  <c r="AF32" i="6"/>
  <c r="AG32" i="6"/>
  <c r="AH32" i="6"/>
  <c r="AI32" i="6"/>
  <c r="AE33" i="6"/>
  <c r="AF33" i="6"/>
  <c r="AG33" i="6"/>
  <c r="AH33" i="6"/>
  <c r="AI33" i="6"/>
  <c r="AE34" i="6"/>
  <c r="AF34" i="6"/>
  <c r="AG34" i="6"/>
  <c r="AH34" i="6"/>
  <c r="AI34" i="6"/>
  <c r="AE35" i="6"/>
  <c r="AF35" i="6"/>
  <c r="AG35" i="6"/>
  <c r="AH35" i="6"/>
  <c r="AI35" i="6"/>
  <c r="AE36" i="6"/>
  <c r="AF36" i="6"/>
  <c r="AG36" i="6"/>
  <c r="AH36" i="6"/>
  <c r="AI36" i="6"/>
  <c r="AE37" i="6"/>
  <c r="AF37" i="6"/>
  <c r="AG37" i="6"/>
  <c r="AH37" i="6"/>
  <c r="AI37" i="6"/>
  <c r="AE38" i="6"/>
  <c r="AF38" i="6"/>
  <c r="AG38" i="6"/>
  <c r="AH38" i="6"/>
  <c r="AI38" i="6"/>
  <c r="AE39" i="6"/>
  <c r="AF39" i="6"/>
  <c r="AG39" i="6"/>
  <c r="AH39" i="6"/>
  <c r="AI39" i="6"/>
  <c r="AE40" i="6"/>
  <c r="AF40" i="6"/>
  <c r="AG40" i="6"/>
  <c r="AH40" i="6"/>
  <c r="AI40" i="6"/>
  <c r="AE41" i="6"/>
  <c r="AF41" i="6"/>
  <c r="AG41" i="6"/>
  <c r="AH41" i="6"/>
  <c r="AI41" i="6"/>
  <c r="AE42" i="6"/>
  <c r="AF42" i="6"/>
  <c r="AG42" i="6"/>
  <c r="AH42" i="6"/>
  <c r="AI42" i="6"/>
  <c r="AE43" i="6"/>
  <c r="AF43" i="6"/>
  <c r="AG43" i="6"/>
  <c r="AH43" i="6"/>
  <c r="AI43" i="6"/>
  <c r="AE44" i="6"/>
  <c r="AF44" i="6"/>
  <c r="AG44" i="6"/>
  <c r="AH44" i="6"/>
  <c r="AI44" i="6"/>
  <c r="AE45" i="6"/>
  <c r="AF45" i="6"/>
  <c r="AG45" i="6"/>
  <c r="AH45" i="6"/>
  <c r="AI45" i="6"/>
  <c r="AE46" i="6"/>
  <c r="AF46" i="6"/>
  <c r="AG46" i="6"/>
  <c r="AH46" i="6"/>
  <c r="AI46" i="6"/>
  <c r="AE47" i="6"/>
  <c r="AF47" i="6"/>
  <c r="AG47" i="6"/>
  <c r="AH47" i="6"/>
  <c r="AI47" i="6"/>
  <c r="AE48" i="6"/>
  <c r="AF48" i="6"/>
  <c r="AG48" i="6"/>
  <c r="AH48" i="6"/>
  <c r="AI48" i="6"/>
  <c r="AE49" i="6"/>
  <c r="AF49" i="6"/>
  <c r="AG49" i="6"/>
  <c r="AH49" i="6"/>
  <c r="AI49" i="6"/>
  <c r="AE50" i="6"/>
  <c r="AF50" i="6"/>
  <c r="AG50" i="6"/>
  <c r="AH50" i="6"/>
  <c r="AI50" i="6"/>
  <c r="AE51" i="6"/>
  <c r="AF51" i="6"/>
  <c r="AG51" i="6"/>
  <c r="AH51" i="6"/>
  <c r="AI51" i="6"/>
  <c r="AE52" i="6"/>
  <c r="AF52" i="6"/>
  <c r="AG52" i="6"/>
  <c r="AH52" i="6"/>
  <c r="AI52" i="6"/>
  <c r="AE53" i="6"/>
  <c r="AF53" i="6"/>
  <c r="AG53" i="6"/>
  <c r="AH53" i="6"/>
  <c r="AI53" i="6"/>
  <c r="AE54" i="6"/>
  <c r="AF54" i="6"/>
  <c r="AG54" i="6"/>
  <c r="AH54" i="6"/>
  <c r="AI54" i="6"/>
  <c r="AE55" i="6"/>
  <c r="AF55" i="6"/>
  <c r="AG55" i="6"/>
  <c r="AH55" i="6"/>
  <c r="AI55" i="6"/>
  <c r="AE56" i="6"/>
  <c r="AF56" i="6"/>
  <c r="AG56" i="6"/>
  <c r="AH56" i="6"/>
  <c r="AI56" i="6"/>
  <c r="AE57" i="6"/>
  <c r="AF57" i="6"/>
  <c r="AG57" i="6"/>
  <c r="AH57" i="6"/>
  <c r="AI57" i="6"/>
  <c r="AE58" i="6"/>
  <c r="AF58" i="6"/>
  <c r="AG58" i="6"/>
  <c r="AH58" i="6"/>
  <c r="AI58" i="6"/>
  <c r="AE59" i="6"/>
  <c r="AF59" i="6"/>
  <c r="AG59" i="6"/>
  <c r="AH59" i="6"/>
  <c r="AI59" i="6"/>
  <c r="AE60" i="6"/>
  <c r="AF60" i="6"/>
  <c r="AG60" i="6"/>
  <c r="AH60" i="6"/>
  <c r="AI60" i="6"/>
  <c r="AE61" i="6"/>
  <c r="AF61" i="6"/>
  <c r="AG61" i="6"/>
  <c r="AH61" i="6"/>
  <c r="AI61" i="6"/>
  <c r="AE62" i="6"/>
  <c r="AF62" i="6"/>
  <c r="AG62" i="6"/>
  <c r="AH62" i="6"/>
  <c r="AI62" i="6"/>
  <c r="AE63" i="6"/>
  <c r="AF63" i="6"/>
  <c r="AG63" i="6"/>
  <c r="AH63" i="6"/>
  <c r="AI63" i="6"/>
  <c r="AE64" i="6"/>
  <c r="AF64" i="6"/>
  <c r="AG64" i="6"/>
  <c r="AH64" i="6"/>
  <c r="AI64" i="6"/>
  <c r="AE65" i="6"/>
  <c r="AF65" i="6"/>
  <c r="AG65" i="6"/>
  <c r="AH65" i="6"/>
  <c r="AI65" i="6"/>
  <c r="AE66" i="6"/>
  <c r="AF66" i="6"/>
  <c r="AG66" i="6"/>
  <c r="AH66" i="6"/>
  <c r="AI66" i="6"/>
  <c r="AE67" i="6"/>
  <c r="AF67" i="6"/>
  <c r="AH67" i="6"/>
  <c r="AI67" i="6"/>
  <c r="AE68" i="6"/>
  <c r="AF68" i="6"/>
  <c r="AH68" i="6"/>
  <c r="AI68" i="6"/>
  <c r="AE69" i="6"/>
  <c r="AF69" i="6"/>
  <c r="AH69" i="6"/>
  <c r="AI69" i="6"/>
  <c r="AE70" i="6"/>
  <c r="AF70" i="6"/>
  <c r="AH70" i="6"/>
  <c r="AI70" i="6"/>
  <c r="AE71" i="6"/>
  <c r="AF71" i="6"/>
  <c r="AH71" i="6"/>
  <c r="AI71" i="6"/>
  <c r="AE72" i="6"/>
  <c r="AF72" i="6"/>
  <c r="AH72" i="6"/>
  <c r="AI72" i="6"/>
  <c r="AE73" i="6"/>
  <c r="AF73" i="6"/>
  <c r="AH73" i="6"/>
  <c r="AI73" i="6"/>
  <c r="AE74" i="6"/>
  <c r="AF74" i="6"/>
  <c r="AH74" i="6"/>
  <c r="AI74" i="6"/>
  <c r="AE75" i="6"/>
  <c r="AF75" i="6"/>
  <c r="AH75" i="6"/>
  <c r="AI75" i="6"/>
  <c r="AE76" i="6"/>
  <c r="AF76" i="6"/>
  <c r="AH76" i="6"/>
  <c r="AI76" i="6"/>
  <c r="AE77" i="6"/>
  <c r="AF77" i="6"/>
  <c r="AH77" i="6"/>
  <c r="AI77" i="6"/>
  <c r="AE78" i="6"/>
  <c r="AF78" i="6"/>
  <c r="AH78" i="6"/>
  <c r="AI78" i="6"/>
  <c r="AE79" i="6"/>
  <c r="AF79" i="6"/>
  <c r="AH79" i="6"/>
  <c r="AG79" i="6"/>
  <c r="AC7" i="6"/>
  <c r="AC19" i="6"/>
  <c r="Y20" i="6"/>
  <c r="Z20" i="6"/>
  <c r="AA20" i="6"/>
  <c r="AB20" i="6"/>
  <c r="AC20" i="6"/>
  <c r="Y21" i="6"/>
  <c r="Z21" i="6"/>
  <c r="AA21" i="6"/>
  <c r="AB21" i="6"/>
  <c r="AC21" i="6"/>
  <c r="Y22" i="6"/>
  <c r="Z22" i="6"/>
  <c r="AA22" i="6"/>
  <c r="AB22" i="6"/>
  <c r="AC22" i="6"/>
  <c r="Y23" i="6"/>
  <c r="Z23" i="6"/>
  <c r="AA23" i="6"/>
  <c r="AB23" i="6"/>
  <c r="AC23" i="6"/>
  <c r="Y24" i="6"/>
  <c r="Z24" i="6"/>
  <c r="AA24" i="6"/>
  <c r="AB24" i="6"/>
  <c r="AC24" i="6"/>
  <c r="Y25" i="6"/>
  <c r="Z25" i="6"/>
  <c r="AA25" i="6"/>
  <c r="AB25" i="6"/>
  <c r="AC25" i="6"/>
  <c r="Y26" i="6"/>
  <c r="Z26" i="6"/>
  <c r="AA26" i="6"/>
  <c r="AB26" i="6"/>
  <c r="AC26" i="6"/>
  <c r="Y27" i="6"/>
  <c r="Z27" i="6"/>
  <c r="AA27" i="6"/>
  <c r="AB27" i="6"/>
  <c r="AC27" i="6"/>
  <c r="Y28" i="6"/>
  <c r="Z28" i="6"/>
  <c r="AA28" i="6"/>
  <c r="AB28" i="6"/>
  <c r="AC28" i="6"/>
  <c r="Y29" i="6"/>
  <c r="Z29" i="6"/>
  <c r="AA29" i="6"/>
  <c r="AB29" i="6"/>
  <c r="AC29" i="6"/>
  <c r="Y30" i="6"/>
  <c r="Z30" i="6"/>
  <c r="AA30" i="6"/>
  <c r="AB30" i="6"/>
  <c r="AC30" i="6"/>
  <c r="Y31" i="6"/>
  <c r="Z31" i="6"/>
  <c r="AA31" i="6"/>
  <c r="AB31" i="6"/>
  <c r="AC31" i="6"/>
  <c r="Y32" i="6"/>
  <c r="Z32" i="6"/>
  <c r="AA32" i="6"/>
  <c r="AB32" i="6"/>
  <c r="AC32" i="6"/>
  <c r="Y33" i="6"/>
  <c r="Z33" i="6"/>
  <c r="AA33" i="6"/>
  <c r="AB33" i="6"/>
  <c r="AC33" i="6"/>
  <c r="Y34" i="6"/>
  <c r="Z34" i="6"/>
  <c r="AA34" i="6"/>
  <c r="AB34" i="6"/>
  <c r="AC34" i="6"/>
  <c r="Y35" i="6"/>
  <c r="Z35" i="6"/>
  <c r="AA35" i="6"/>
  <c r="AB35" i="6"/>
  <c r="AC35" i="6"/>
  <c r="Y36" i="6"/>
  <c r="Z36" i="6"/>
  <c r="AA36" i="6"/>
  <c r="AB36" i="6"/>
  <c r="AC36" i="6"/>
  <c r="Y37" i="6"/>
  <c r="Z37" i="6"/>
  <c r="AA37" i="6"/>
  <c r="AB37" i="6"/>
  <c r="AC37" i="6"/>
  <c r="Y38" i="6"/>
  <c r="Z38" i="6"/>
  <c r="AA38" i="6"/>
  <c r="AB38" i="6"/>
  <c r="AC38" i="6"/>
  <c r="Y39" i="6"/>
  <c r="Z39" i="6"/>
  <c r="AA39" i="6"/>
  <c r="AB39" i="6"/>
  <c r="AC39" i="6"/>
  <c r="Y40" i="6"/>
  <c r="Z40" i="6"/>
  <c r="AA40" i="6"/>
  <c r="AB40" i="6"/>
  <c r="AC40" i="6"/>
  <c r="Y41" i="6"/>
  <c r="Z41" i="6"/>
  <c r="AA41" i="6"/>
  <c r="AB41" i="6"/>
  <c r="AC41" i="6"/>
  <c r="Y42" i="6"/>
  <c r="Z42" i="6"/>
  <c r="AA42" i="6"/>
  <c r="AB42" i="6"/>
  <c r="AC42" i="6"/>
  <c r="Y43" i="6"/>
  <c r="Z43" i="6"/>
  <c r="AA43" i="6"/>
  <c r="AB43" i="6"/>
  <c r="AC43" i="6"/>
  <c r="Y44" i="6"/>
  <c r="Z44" i="6"/>
  <c r="AA44" i="6"/>
  <c r="AB44" i="6"/>
  <c r="AC44" i="6"/>
  <c r="Y45" i="6"/>
  <c r="Z45" i="6"/>
  <c r="AA45" i="6"/>
  <c r="AB45" i="6"/>
  <c r="AC45" i="6"/>
  <c r="Y46" i="6"/>
  <c r="Z46" i="6"/>
  <c r="AA46" i="6"/>
  <c r="AB46" i="6"/>
  <c r="AC46" i="6"/>
  <c r="Y47" i="6"/>
  <c r="Z47" i="6"/>
  <c r="AA47" i="6"/>
  <c r="AB47" i="6"/>
  <c r="AC47" i="6"/>
  <c r="Y48" i="6"/>
  <c r="Z48" i="6"/>
  <c r="AA48" i="6"/>
  <c r="AB48" i="6"/>
  <c r="AC48" i="6"/>
  <c r="Y49" i="6"/>
  <c r="Z49" i="6"/>
  <c r="AA49" i="6"/>
  <c r="AB49" i="6"/>
  <c r="AC49" i="6"/>
  <c r="Y50" i="6"/>
  <c r="Z50" i="6"/>
  <c r="AA50" i="6"/>
  <c r="AB50" i="6"/>
  <c r="AC50" i="6"/>
  <c r="Y51" i="6"/>
  <c r="Z51" i="6"/>
  <c r="AA51" i="6"/>
  <c r="AB51" i="6"/>
  <c r="AC51" i="6"/>
  <c r="Y52" i="6"/>
  <c r="Z52" i="6"/>
  <c r="AA52" i="6"/>
  <c r="AB52" i="6"/>
  <c r="AC52" i="6"/>
  <c r="Y53" i="6"/>
  <c r="Z53" i="6"/>
  <c r="AA53" i="6"/>
  <c r="AB53" i="6"/>
  <c r="AC53" i="6"/>
  <c r="Y54" i="6"/>
  <c r="Z54" i="6"/>
  <c r="AA54" i="6"/>
  <c r="AB54" i="6"/>
  <c r="AC54" i="6"/>
  <c r="Y55" i="6"/>
  <c r="Z55" i="6"/>
  <c r="AA55" i="6"/>
  <c r="AB55" i="6"/>
  <c r="AC55" i="6"/>
  <c r="Y56" i="6"/>
  <c r="Z56" i="6"/>
  <c r="AA56" i="6"/>
  <c r="AB56" i="6"/>
  <c r="AC56" i="6"/>
  <c r="Y57" i="6"/>
  <c r="Z57" i="6"/>
  <c r="AA57" i="6"/>
  <c r="AB57" i="6"/>
  <c r="AC57" i="6"/>
  <c r="Y58" i="6"/>
  <c r="Z58" i="6"/>
  <c r="AA58" i="6"/>
  <c r="AB58" i="6"/>
  <c r="AC58" i="6"/>
  <c r="Y59" i="6"/>
  <c r="Z59" i="6"/>
  <c r="AA59" i="6"/>
  <c r="AB59" i="6"/>
  <c r="AC59" i="6"/>
  <c r="Y60" i="6"/>
  <c r="Z60" i="6"/>
  <c r="AA60" i="6"/>
  <c r="AB60" i="6"/>
  <c r="AC60" i="6"/>
  <c r="Y61" i="6"/>
  <c r="Z61" i="6"/>
  <c r="AA61" i="6"/>
  <c r="AB61" i="6"/>
  <c r="AC61" i="6"/>
  <c r="Y62" i="6"/>
  <c r="Z62" i="6"/>
  <c r="AA62" i="6"/>
  <c r="AB62" i="6"/>
  <c r="AC62" i="6"/>
  <c r="Y63" i="6"/>
  <c r="Z63" i="6"/>
  <c r="AA63" i="6"/>
  <c r="AB63" i="6"/>
  <c r="AC63" i="6"/>
  <c r="Y64" i="6"/>
  <c r="Z64" i="6"/>
  <c r="AA64" i="6"/>
  <c r="AB64" i="6"/>
  <c r="AC64" i="6"/>
  <c r="Y65" i="6"/>
  <c r="Z65" i="6"/>
  <c r="AA65" i="6"/>
  <c r="AB65" i="6"/>
  <c r="AC65" i="6"/>
  <c r="Y66" i="6"/>
  <c r="Z66" i="6"/>
  <c r="AA66" i="6"/>
  <c r="AB66" i="6"/>
  <c r="AC66" i="6"/>
  <c r="Y67" i="6"/>
  <c r="Z67" i="6"/>
  <c r="AB67" i="6"/>
  <c r="AC67" i="6"/>
  <c r="Y68" i="6"/>
  <c r="Z68" i="6"/>
  <c r="AB68" i="6"/>
  <c r="AC68" i="6"/>
  <c r="Y69" i="6"/>
  <c r="Z69" i="6"/>
  <c r="AB69" i="6"/>
  <c r="AC69" i="6"/>
  <c r="Y70" i="6"/>
  <c r="Z70" i="6"/>
  <c r="AB70" i="6"/>
  <c r="AC70" i="6"/>
  <c r="Y71" i="6"/>
  <c r="Z71" i="6"/>
  <c r="AB71" i="6"/>
  <c r="AC71" i="6"/>
  <c r="Y72" i="6"/>
  <c r="Z72" i="6"/>
  <c r="AB72" i="6"/>
  <c r="AC72" i="6"/>
  <c r="Y73" i="6"/>
  <c r="Z73" i="6"/>
  <c r="AB73" i="6"/>
  <c r="AC73" i="6"/>
  <c r="Y74" i="6"/>
  <c r="Z74" i="6"/>
  <c r="AB74" i="6"/>
  <c r="AC74" i="6"/>
  <c r="Y75" i="6"/>
  <c r="Z75" i="6"/>
  <c r="AB75" i="6"/>
  <c r="AC75" i="6"/>
  <c r="Y76" i="6"/>
  <c r="Z76" i="6"/>
  <c r="AB76" i="6"/>
  <c r="AC76" i="6"/>
  <c r="Y77" i="6"/>
  <c r="Z77" i="6"/>
  <c r="AB77" i="6"/>
  <c r="AC77" i="6"/>
  <c r="Y78" i="6"/>
  <c r="Z78" i="6"/>
  <c r="AB78" i="6"/>
  <c r="AC78" i="6"/>
  <c r="Y79" i="6"/>
  <c r="Z79" i="6"/>
  <c r="AB79" i="6"/>
  <c r="AA79" i="6"/>
  <c r="W7" i="6"/>
  <c r="W19" i="6"/>
  <c r="S20" i="6"/>
  <c r="T20" i="6"/>
  <c r="U20" i="6"/>
  <c r="V20" i="6"/>
  <c r="W20" i="6"/>
  <c r="S21" i="6"/>
  <c r="T21" i="6"/>
  <c r="U21" i="6"/>
  <c r="V21" i="6"/>
  <c r="W21" i="6"/>
  <c r="S22" i="6"/>
  <c r="T22" i="6"/>
  <c r="U22" i="6"/>
  <c r="V22" i="6"/>
  <c r="W22" i="6"/>
  <c r="S23" i="6"/>
  <c r="T23" i="6"/>
  <c r="U23" i="6"/>
  <c r="V23" i="6"/>
  <c r="W23" i="6"/>
  <c r="S24" i="6"/>
  <c r="T24" i="6"/>
  <c r="U24" i="6"/>
  <c r="V24" i="6"/>
  <c r="W24" i="6"/>
  <c r="S25" i="6"/>
  <c r="T25" i="6"/>
  <c r="U25" i="6"/>
  <c r="V25" i="6"/>
  <c r="W25" i="6"/>
  <c r="S26" i="6"/>
  <c r="T26" i="6"/>
  <c r="U26" i="6"/>
  <c r="V26" i="6"/>
  <c r="W26" i="6"/>
  <c r="S27" i="6"/>
  <c r="T27" i="6"/>
  <c r="U27" i="6"/>
  <c r="V27" i="6"/>
  <c r="W27" i="6"/>
  <c r="S28" i="6"/>
  <c r="T28" i="6"/>
  <c r="U28" i="6"/>
  <c r="V28" i="6"/>
  <c r="W28" i="6"/>
  <c r="S29" i="6"/>
  <c r="T29" i="6"/>
  <c r="U29" i="6"/>
  <c r="V29" i="6"/>
  <c r="W29" i="6"/>
  <c r="S30" i="6"/>
  <c r="T30" i="6"/>
  <c r="U30" i="6"/>
  <c r="V30" i="6"/>
  <c r="W30" i="6"/>
  <c r="S31" i="6"/>
  <c r="T31" i="6"/>
  <c r="U31" i="6"/>
  <c r="V31" i="6"/>
  <c r="W31" i="6"/>
  <c r="S32" i="6"/>
  <c r="T32" i="6"/>
  <c r="U32" i="6"/>
  <c r="V32" i="6"/>
  <c r="W32" i="6"/>
  <c r="S33" i="6"/>
  <c r="T33" i="6"/>
  <c r="U33" i="6"/>
  <c r="V33" i="6"/>
  <c r="W33" i="6"/>
  <c r="S34" i="6"/>
  <c r="T34" i="6"/>
  <c r="U34" i="6"/>
  <c r="V34" i="6"/>
  <c r="W34" i="6"/>
  <c r="S35" i="6"/>
  <c r="T35" i="6"/>
  <c r="U35" i="6"/>
  <c r="V35" i="6"/>
  <c r="W35" i="6"/>
  <c r="S36" i="6"/>
  <c r="T36" i="6"/>
  <c r="U36" i="6"/>
  <c r="V36" i="6"/>
  <c r="W36" i="6"/>
  <c r="S37" i="6"/>
  <c r="T37" i="6"/>
  <c r="U37" i="6"/>
  <c r="V37" i="6"/>
  <c r="W37" i="6"/>
  <c r="S38" i="6"/>
  <c r="T38" i="6"/>
  <c r="U38" i="6"/>
  <c r="V38" i="6"/>
  <c r="W38" i="6"/>
  <c r="S39" i="6"/>
  <c r="T39" i="6"/>
  <c r="U39" i="6"/>
  <c r="V39" i="6"/>
  <c r="W39" i="6"/>
  <c r="S40" i="6"/>
  <c r="T40" i="6"/>
  <c r="U40" i="6"/>
  <c r="V40" i="6"/>
  <c r="W40" i="6"/>
  <c r="S41" i="6"/>
  <c r="T41" i="6"/>
  <c r="U41" i="6"/>
  <c r="V41" i="6"/>
  <c r="W41" i="6"/>
  <c r="S42" i="6"/>
  <c r="T42" i="6"/>
  <c r="U42" i="6"/>
  <c r="V42" i="6"/>
  <c r="W42" i="6"/>
  <c r="S43" i="6"/>
  <c r="T43" i="6"/>
  <c r="U43" i="6"/>
  <c r="V43" i="6"/>
  <c r="W43" i="6"/>
  <c r="S44" i="6"/>
  <c r="T44" i="6"/>
  <c r="U44" i="6"/>
  <c r="V44" i="6"/>
  <c r="W44" i="6"/>
  <c r="S45" i="6"/>
  <c r="T45" i="6"/>
  <c r="U45" i="6"/>
  <c r="V45" i="6"/>
  <c r="W45" i="6"/>
  <c r="S46" i="6"/>
  <c r="T46" i="6"/>
  <c r="U46" i="6"/>
  <c r="V46" i="6"/>
  <c r="W46" i="6"/>
  <c r="S47" i="6"/>
  <c r="T47" i="6"/>
  <c r="U47" i="6"/>
  <c r="V47" i="6"/>
  <c r="W47" i="6"/>
  <c r="S48" i="6"/>
  <c r="T48" i="6"/>
  <c r="U48" i="6"/>
  <c r="V48" i="6"/>
  <c r="W48" i="6"/>
  <c r="S49" i="6"/>
  <c r="T49" i="6"/>
  <c r="U49" i="6"/>
  <c r="V49" i="6"/>
  <c r="W49" i="6"/>
  <c r="S50" i="6"/>
  <c r="T50" i="6"/>
  <c r="U50" i="6"/>
  <c r="V50" i="6"/>
  <c r="W50" i="6"/>
  <c r="S51" i="6"/>
  <c r="T51" i="6"/>
  <c r="U51" i="6"/>
  <c r="V51" i="6"/>
  <c r="W51" i="6"/>
  <c r="S52" i="6"/>
  <c r="T52" i="6"/>
  <c r="U52" i="6"/>
  <c r="V52" i="6"/>
  <c r="W52" i="6"/>
  <c r="S53" i="6"/>
  <c r="T53" i="6"/>
  <c r="U53" i="6"/>
  <c r="V53" i="6"/>
  <c r="W53" i="6"/>
  <c r="S54" i="6"/>
  <c r="T54" i="6"/>
  <c r="U54" i="6"/>
  <c r="V54" i="6"/>
  <c r="W54" i="6"/>
  <c r="S55" i="6"/>
  <c r="T55" i="6"/>
  <c r="U55" i="6"/>
  <c r="V55" i="6"/>
  <c r="W55" i="6"/>
  <c r="S56" i="6"/>
  <c r="T56" i="6"/>
  <c r="U56" i="6"/>
  <c r="V56" i="6"/>
  <c r="W56" i="6"/>
  <c r="S57" i="6"/>
  <c r="T57" i="6"/>
  <c r="U57" i="6"/>
  <c r="V57" i="6"/>
  <c r="W57" i="6"/>
  <c r="S58" i="6"/>
  <c r="T58" i="6"/>
  <c r="U58" i="6"/>
  <c r="V58" i="6"/>
  <c r="W58" i="6"/>
  <c r="S59" i="6"/>
  <c r="T59" i="6"/>
  <c r="U59" i="6"/>
  <c r="V59" i="6"/>
  <c r="W59" i="6"/>
  <c r="S60" i="6"/>
  <c r="T60" i="6"/>
  <c r="U60" i="6"/>
  <c r="V60" i="6"/>
  <c r="W60" i="6"/>
  <c r="S61" i="6"/>
  <c r="T61" i="6"/>
  <c r="U61" i="6"/>
  <c r="V61" i="6"/>
  <c r="W61" i="6"/>
  <c r="S62" i="6"/>
  <c r="T62" i="6"/>
  <c r="U62" i="6"/>
  <c r="V62" i="6"/>
  <c r="W62" i="6"/>
  <c r="S63" i="6"/>
  <c r="T63" i="6"/>
  <c r="U63" i="6"/>
  <c r="V63" i="6"/>
  <c r="W63" i="6"/>
  <c r="S64" i="6"/>
  <c r="T64" i="6"/>
  <c r="U64" i="6"/>
  <c r="V64" i="6"/>
  <c r="W64" i="6"/>
  <c r="S65" i="6"/>
  <c r="T65" i="6"/>
  <c r="U65" i="6"/>
  <c r="V65" i="6"/>
  <c r="W65" i="6"/>
  <c r="S66" i="6"/>
  <c r="T66" i="6"/>
  <c r="U66" i="6"/>
  <c r="V66" i="6"/>
  <c r="W66" i="6"/>
  <c r="S67" i="6"/>
  <c r="T67" i="6"/>
  <c r="V67" i="6"/>
  <c r="W67" i="6"/>
  <c r="S68" i="6"/>
  <c r="T68" i="6"/>
  <c r="V68" i="6"/>
  <c r="W68" i="6"/>
  <c r="S69" i="6"/>
  <c r="T69" i="6"/>
  <c r="V69" i="6"/>
  <c r="W69" i="6"/>
  <c r="S70" i="6"/>
  <c r="T70" i="6"/>
  <c r="V70" i="6"/>
  <c r="W70" i="6"/>
  <c r="S71" i="6"/>
  <c r="T71" i="6"/>
  <c r="V71" i="6"/>
  <c r="W71" i="6"/>
  <c r="S72" i="6"/>
  <c r="T72" i="6"/>
  <c r="V72" i="6"/>
  <c r="W72" i="6"/>
  <c r="S73" i="6"/>
  <c r="T73" i="6"/>
  <c r="V73" i="6"/>
  <c r="W73" i="6"/>
  <c r="S74" i="6"/>
  <c r="T74" i="6"/>
  <c r="V74" i="6"/>
  <c r="W74" i="6"/>
  <c r="S75" i="6"/>
  <c r="T75" i="6"/>
  <c r="V75" i="6"/>
  <c r="W75" i="6"/>
  <c r="S76" i="6"/>
  <c r="T76" i="6"/>
  <c r="V76" i="6"/>
  <c r="W76" i="6"/>
  <c r="S77" i="6"/>
  <c r="T77" i="6"/>
  <c r="V77" i="6"/>
  <c r="W77" i="6"/>
  <c r="S78" i="6"/>
  <c r="T78" i="6"/>
  <c r="V78" i="6"/>
  <c r="W78" i="6"/>
  <c r="S79" i="6"/>
  <c r="T79" i="6"/>
  <c r="V79" i="6"/>
  <c r="U79" i="6"/>
  <c r="Q7" i="6"/>
  <c r="Q19" i="6"/>
  <c r="M20" i="6"/>
  <c r="N20" i="6"/>
  <c r="O20" i="6"/>
  <c r="P20" i="6"/>
  <c r="Q20" i="6"/>
  <c r="M21" i="6"/>
  <c r="N21" i="6"/>
  <c r="O21" i="6"/>
  <c r="P21" i="6"/>
  <c r="Q21" i="6"/>
  <c r="M22" i="6"/>
  <c r="N22" i="6"/>
  <c r="O22" i="6"/>
  <c r="P22" i="6"/>
  <c r="Q22" i="6"/>
  <c r="M23" i="6"/>
  <c r="N23" i="6"/>
  <c r="O23" i="6"/>
  <c r="P23" i="6"/>
  <c r="Q23" i="6"/>
  <c r="M24" i="6"/>
  <c r="N24" i="6"/>
  <c r="O24" i="6"/>
  <c r="P24" i="6"/>
  <c r="Q24" i="6"/>
  <c r="M25" i="6"/>
  <c r="N25" i="6"/>
  <c r="O25" i="6"/>
  <c r="P25" i="6"/>
  <c r="Q25" i="6"/>
  <c r="M26" i="6"/>
  <c r="N26" i="6"/>
  <c r="O26" i="6"/>
  <c r="P26" i="6"/>
  <c r="Q26" i="6"/>
  <c r="M27" i="6"/>
  <c r="N27" i="6"/>
  <c r="O27" i="6"/>
  <c r="P27" i="6"/>
  <c r="Q27" i="6"/>
  <c r="M28" i="6"/>
  <c r="N28" i="6"/>
  <c r="O28" i="6"/>
  <c r="P28" i="6"/>
  <c r="Q28" i="6"/>
  <c r="M29" i="6"/>
  <c r="N29" i="6"/>
  <c r="O29" i="6"/>
  <c r="P29" i="6"/>
  <c r="Q29" i="6"/>
  <c r="M30" i="6"/>
  <c r="N30" i="6"/>
  <c r="O30" i="6"/>
  <c r="P30" i="6"/>
  <c r="Q30" i="6"/>
  <c r="M31" i="6"/>
  <c r="N31" i="6"/>
  <c r="O31" i="6"/>
  <c r="P31" i="6"/>
  <c r="Q31" i="6"/>
  <c r="M32" i="6"/>
  <c r="N32" i="6"/>
  <c r="O32" i="6"/>
  <c r="P32" i="6"/>
  <c r="Q32" i="6"/>
  <c r="M33" i="6"/>
  <c r="N33" i="6"/>
  <c r="O33" i="6"/>
  <c r="P33" i="6"/>
  <c r="Q33" i="6"/>
  <c r="M34" i="6"/>
  <c r="N34" i="6"/>
  <c r="O34" i="6"/>
  <c r="P34" i="6"/>
  <c r="Q34" i="6"/>
  <c r="M35" i="6"/>
  <c r="N35" i="6"/>
  <c r="O35" i="6"/>
  <c r="P35" i="6"/>
  <c r="Q35" i="6"/>
  <c r="M36" i="6"/>
  <c r="N36" i="6"/>
  <c r="O36" i="6"/>
  <c r="P36" i="6"/>
  <c r="Q36" i="6"/>
  <c r="M37" i="6"/>
  <c r="N37" i="6"/>
  <c r="O37" i="6"/>
  <c r="P37" i="6"/>
  <c r="Q37" i="6"/>
  <c r="M38" i="6"/>
  <c r="N38" i="6"/>
  <c r="O38" i="6"/>
  <c r="P38" i="6"/>
  <c r="Q38" i="6"/>
  <c r="M39" i="6"/>
  <c r="N39" i="6"/>
  <c r="O39" i="6"/>
  <c r="P39" i="6"/>
  <c r="Q39" i="6"/>
  <c r="M40" i="6"/>
  <c r="N40" i="6"/>
  <c r="O40" i="6"/>
  <c r="P40" i="6"/>
  <c r="Q40" i="6"/>
  <c r="M41" i="6"/>
  <c r="N41" i="6"/>
  <c r="O41" i="6"/>
  <c r="P41" i="6"/>
  <c r="Q41" i="6"/>
  <c r="M42" i="6"/>
  <c r="N42" i="6"/>
  <c r="O42" i="6"/>
  <c r="P42" i="6"/>
  <c r="Q42" i="6"/>
  <c r="M43" i="6"/>
  <c r="N43" i="6"/>
  <c r="O43" i="6"/>
  <c r="P43" i="6"/>
  <c r="Q43" i="6"/>
  <c r="M44" i="6"/>
  <c r="N44" i="6"/>
  <c r="O44" i="6"/>
  <c r="P44" i="6"/>
  <c r="Q44" i="6"/>
  <c r="M45" i="6"/>
  <c r="N45" i="6"/>
  <c r="O45" i="6"/>
  <c r="P45" i="6"/>
  <c r="Q45" i="6"/>
  <c r="M46" i="6"/>
  <c r="N46" i="6"/>
  <c r="O46" i="6"/>
  <c r="P46" i="6"/>
  <c r="Q46" i="6"/>
  <c r="M47" i="6"/>
  <c r="N47" i="6"/>
  <c r="O47" i="6"/>
  <c r="P47" i="6"/>
  <c r="Q47" i="6"/>
  <c r="M48" i="6"/>
  <c r="N48" i="6"/>
  <c r="O48" i="6"/>
  <c r="P48" i="6"/>
  <c r="Q48" i="6"/>
  <c r="M49" i="6"/>
  <c r="N49" i="6"/>
  <c r="O49" i="6"/>
  <c r="P49" i="6"/>
  <c r="Q49" i="6"/>
  <c r="M50" i="6"/>
  <c r="N50" i="6"/>
  <c r="O50" i="6"/>
  <c r="P50" i="6"/>
  <c r="Q50" i="6"/>
  <c r="M51" i="6"/>
  <c r="N51" i="6"/>
  <c r="O51" i="6"/>
  <c r="P51" i="6"/>
  <c r="Q51" i="6"/>
  <c r="M52" i="6"/>
  <c r="N52" i="6"/>
  <c r="O52" i="6"/>
  <c r="P52" i="6"/>
  <c r="Q52" i="6"/>
  <c r="M53" i="6"/>
  <c r="N53" i="6"/>
  <c r="O53" i="6"/>
  <c r="P53" i="6"/>
  <c r="Q53" i="6"/>
  <c r="M54" i="6"/>
  <c r="N54" i="6"/>
  <c r="O54" i="6"/>
  <c r="P54" i="6"/>
  <c r="Q54" i="6"/>
  <c r="M55" i="6"/>
  <c r="N55" i="6"/>
  <c r="O55" i="6"/>
  <c r="P55" i="6"/>
  <c r="Q55" i="6"/>
  <c r="M56" i="6"/>
  <c r="N56" i="6"/>
  <c r="O56" i="6"/>
  <c r="P56" i="6"/>
  <c r="Q56" i="6"/>
  <c r="M57" i="6"/>
  <c r="N57" i="6"/>
  <c r="O57" i="6"/>
  <c r="P57" i="6"/>
  <c r="Q57" i="6"/>
  <c r="M58" i="6"/>
  <c r="N58" i="6"/>
  <c r="O58" i="6"/>
  <c r="P58" i="6"/>
  <c r="Q58" i="6"/>
  <c r="M59" i="6"/>
  <c r="N59" i="6"/>
  <c r="O59" i="6"/>
  <c r="P59" i="6"/>
  <c r="Q59" i="6"/>
  <c r="M60" i="6"/>
  <c r="N60" i="6"/>
  <c r="O60" i="6"/>
  <c r="P60" i="6"/>
  <c r="Q60" i="6"/>
  <c r="M61" i="6"/>
  <c r="N61" i="6"/>
  <c r="O61" i="6"/>
  <c r="P61" i="6"/>
  <c r="Q61" i="6"/>
  <c r="M62" i="6"/>
  <c r="N62" i="6"/>
  <c r="O62" i="6"/>
  <c r="P62" i="6"/>
  <c r="Q62" i="6"/>
  <c r="M63" i="6"/>
  <c r="N63" i="6"/>
  <c r="O63" i="6"/>
  <c r="P63" i="6"/>
  <c r="Q63" i="6"/>
  <c r="M64" i="6"/>
  <c r="N64" i="6"/>
  <c r="O64" i="6"/>
  <c r="P64" i="6"/>
  <c r="Q64" i="6"/>
  <c r="M65" i="6"/>
  <c r="N65" i="6"/>
  <c r="O65" i="6"/>
  <c r="P65" i="6"/>
  <c r="Q65" i="6"/>
  <c r="M66" i="6"/>
  <c r="N66" i="6"/>
  <c r="O66" i="6"/>
  <c r="P66" i="6"/>
  <c r="Q66" i="6"/>
  <c r="M67" i="6"/>
  <c r="N67" i="6"/>
  <c r="P67" i="6"/>
  <c r="Q67" i="6"/>
  <c r="M68" i="6"/>
  <c r="N68" i="6"/>
  <c r="P68" i="6"/>
  <c r="Q68" i="6"/>
  <c r="M69" i="6"/>
  <c r="N69" i="6"/>
  <c r="P69" i="6"/>
  <c r="Q69" i="6"/>
  <c r="M70" i="6"/>
  <c r="N70" i="6"/>
  <c r="P70" i="6"/>
  <c r="Q70" i="6"/>
  <c r="M71" i="6"/>
  <c r="N71" i="6"/>
  <c r="P71" i="6"/>
  <c r="Q71" i="6"/>
  <c r="M72" i="6"/>
  <c r="N72" i="6"/>
  <c r="P72" i="6"/>
  <c r="Q72" i="6"/>
  <c r="M73" i="6"/>
  <c r="N73" i="6"/>
  <c r="P73" i="6"/>
  <c r="Q73" i="6"/>
  <c r="M74" i="6"/>
  <c r="N74" i="6"/>
  <c r="P74" i="6"/>
  <c r="Q74" i="6"/>
  <c r="M75" i="6"/>
  <c r="N75" i="6"/>
  <c r="P75" i="6"/>
  <c r="Q75" i="6"/>
  <c r="M76" i="6"/>
  <c r="N76" i="6"/>
  <c r="P76" i="6"/>
  <c r="Q76" i="6"/>
  <c r="M77" i="6"/>
  <c r="N77" i="6"/>
  <c r="P77" i="6"/>
  <c r="Q77" i="6"/>
  <c r="M78" i="6"/>
  <c r="N78" i="6"/>
  <c r="P78" i="6"/>
  <c r="Q78" i="6"/>
  <c r="M79" i="6"/>
  <c r="N79" i="6"/>
  <c r="P79" i="6"/>
  <c r="O79" i="6"/>
  <c r="K7" i="6"/>
  <c r="K19" i="6"/>
  <c r="G20" i="6"/>
  <c r="H20" i="6"/>
  <c r="I20" i="6"/>
  <c r="J20" i="6"/>
  <c r="K20" i="6"/>
  <c r="G21" i="6"/>
  <c r="H21" i="6"/>
  <c r="I21" i="6"/>
  <c r="J21" i="6"/>
  <c r="K21" i="6"/>
  <c r="G22" i="6"/>
  <c r="H22" i="6"/>
  <c r="I22" i="6"/>
  <c r="J22" i="6"/>
  <c r="K22" i="6"/>
  <c r="G23" i="6"/>
  <c r="H23" i="6"/>
  <c r="I23" i="6"/>
  <c r="J23" i="6"/>
  <c r="K23" i="6"/>
  <c r="G24" i="6"/>
  <c r="H24" i="6"/>
  <c r="I24" i="6"/>
  <c r="J24" i="6"/>
  <c r="K24" i="6"/>
  <c r="G25" i="6"/>
  <c r="H25" i="6"/>
  <c r="I25" i="6"/>
  <c r="J25" i="6"/>
  <c r="K25" i="6"/>
  <c r="G26" i="6"/>
  <c r="H26" i="6"/>
  <c r="I26" i="6"/>
  <c r="J26" i="6"/>
  <c r="K26" i="6"/>
  <c r="G27" i="6"/>
  <c r="H27" i="6"/>
  <c r="I27" i="6"/>
  <c r="J27" i="6"/>
  <c r="K27" i="6"/>
  <c r="G28" i="6"/>
  <c r="H28" i="6"/>
  <c r="I28" i="6"/>
  <c r="J28" i="6"/>
  <c r="K28" i="6"/>
  <c r="G29" i="6"/>
  <c r="H29" i="6"/>
  <c r="I29" i="6"/>
  <c r="J29" i="6"/>
  <c r="K29" i="6"/>
  <c r="G30" i="6"/>
  <c r="H30" i="6"/>
  <c r="I30" i="6"/>
  <c r="J30" i="6"/>
  <c r="K30" i="6"/>
  <c r="G31" i="6"/>
  <c r="H31" i="6"/>
  <c r="I31" i="6"/>
  <c r="J31" i="6"/>
  <c r="K31" i="6"/>
  <c r="G32" i="6"/>
  <c r="H32" i="6"/>
  <c r="I32" i="6"/>
  <c r="J32" i="6"/>
  <c r="K32" i="6"/>
  <c r="G33" i="6"/>
  <c r="H33" i="6"/>
  <c r="I33" i="6"/>
  <c r="J33" i="6"/>
  <c r="K33" i="6"/>
  <c r="G34" i="6"/>
  <c r="H34" i="6"/>
  <c r="I34" i="6"/>
  <c r="J34" i="6"/>
  <c r="K34" i="6"/>
  <c r="G35" i="6"/>
  <c r="H35" i="6"/>
  <c r="I35" i="6"/>
  <c r="J35" i="6"/>
  <c r="K35" i="6"/>
  <c r="G36" i="6"/>
  <c r="H36" i="6"/>
  <c r="I36" i="6"/>
  <c r="J36" i="6"/>
  <c r="K36" i="6"/>
  <c r="G37" i="6"/>
  <c r="H37" i="6"/>
  <c r="I37" i="6"/>
  <c r="J37" i="6"/>
  <c r="K37" i="6"/>
  <c r="G38" i="6"/>
  <c r="H38" i="6"/>
  <c r="I38" i="6"/>
  <c r="J38" i="6"/>
  <c r="K38" i="6"/>
  <c r="G39" i="6"/>
  <c r="H39" i="6"/>
  <c r="I39" i="6"/>
  <c r="J39" i="6"/>
  <c r="K39" i="6"/>
  <c r="G40" i="6"/>
  <c r="H40" i="6"/>
  <c r="I40" i="6"/>
  <c r="J40" i="6"/>
  <c r="K40" i="6"/>
  <c r="G41" i="6"/>
  <c r="H41" i="6"/>
  <c r="I41" i="6"/>
  <c r="J41" i="6"/>
  <c r="K41" i="6"/>
  <c r="G42" i="6"/>
  <c r="H42" i="6"/>
  <c r="I42" i="6"/>
  <c r="J42" i="6"/>
  <c r="K42" i="6"/>
  <c r="G43" i="6"/>
  <c r="H43" i="6"/>
  <c r="I43" i="6"/>
  <c r="J43" i="6"/>
  <c r="K43" i="6"/>
  <c r="G44" i="6"/>
  <c r="H44" i="6"/>
  <c r="I44" i="6"/>
  <c r="J44" i="6"/>
  <c r="K44" i="6"/>
  <c r="G45" i="6"/>
  <c r="H45" i="6"/>
  <c r="I45" i="6"/>
  <c r="J45" i="6"/>
  <c r="K45" i="6"/>
  <c r="G46" i="6"/>
  <c r="H46" i="6"/>
  <c r="I46" i="6"/>
  <c r="J46" i="6"/>
  <c r="K46" i="6"/>
  <c r="G47" i="6"/>
  <c r="H47" i="6"/>
  <c r="I47" i="6"/>
  <c r="J47" i="6"/>
  <c r="K47" i="6"/>
  <c r="G48" i="6"/>
  <c r="H48" i="6"/>
  <c r="I48" i="6"/>
  <c r="J48" i="6"/>
  <c r="K48" i="6"/>
  <c r="G49" i="6"/>
  <c r="H49" i="6"/>
  <c r="I49" i="6"/>
  <c r="J49" i="6"/>
  <c r="K49" i="6"/>
  <c r="G50" i="6"/>
  <c r="H50" i="6"/>
  <c r="I50" i="6"/>
  <c r="J50" i="6"/>
  <c r="K50" i="6"/>
  <c r="G51" i="6"/>
  <c r="H51" i="6"/>
  <c r="I51" i="6"/>
  <c r="J51" i="6"/>
  <c r="K51" i="6"/>
  <c r="G52" i="6"/>
  <c r="H52" i="6"/>
  <c r="I52" i="6"/>
  <c r="J52" i="6"/>
  <c r="K52" i="6"/>
  <c r="G53" i="6"/>
  <c r="H53" i="6"/>
  <c r="I53" i="6"/>
  <c r="J53" i="6"/>
  <c r="K53" i="6"/>
  <c r="G54" i="6"/>
  <c r="H54" i="6"/>
  <c r="I54" i="6"/>
  <c r="J54" i="6"/>
  <c r="K54" i="6"/>
  <c r="G55" i="6"/>
  <c r="H55" i="6"/>
  <c r="I55" i="6"/>
  <c r="J55" i="6"/>
  <c r="K55" i="6"/>
  <c r="G56" i="6"/>
  <c r="H56" i="6"/>
  <c r="I56" i="6"/>
  <c r="J56" i="6"/>
  <c r="K56" i="6"/>
  <c r="G57" i="6"/>
  <c r="H57" i="6"/>
  <c r="I57" i="6"/>
  <c r="J57" i="6"/>
  <c r="K57" i="6"/>
  <c r="G58" i="6"/>
  <c r="H58" i="6"/>
  <c r="I58" i="6"/>
  <c r="J58" i="6"/>
  <c r="K58" i="6"/>
  <c r="G59" i="6"/>
  <c r="H59" i="6"/>
  <c r="I59" i="6"/>
  <c r="J59" i="6"/>
  <c r="K59" i="6"/>
  <c r="G60" i="6"/>
  <c r="H60" i="6"/>
  <c r="I60" i="6"/>
  <c r="J60" i="6"/>
  <c r="K60" i="6"/>
  <c r="G61" i="6"/>
  <c r="H61" i="6"/>
  <c r="I61" i="6"/>
  <c r="J61" i="6"/>
  <c r="K61" i="6"/>
  <c r="G62" i="6"/>
  <c r="H62" i="6"/>
  <c r="I62" i="6"/>
  <c r="J62" i="6"/>
  <c r="K62" i="6"/>
  <c r="G63" i="6"/>
  <c r="H63" i="6"/>
  <c r="I63" i="6"/>
  <c r="J63" i="6"/>
  <c r="K63" i="6"/>
  <c r="G64" i="6"/>
  <c r="H64" i="6"/>
  <c r="I64" i="6"/>
  <c r="J64" i="6"/>
  <c r="K64" i="6"/>
  <c r="G65" i="6"/>
  <c r="H65" i="6"/>
  <c r="I65" i="6"/>
  <c r="J65" i="6"/>
  <c r="K65" i="6"/>
  <c r="G66" i="6"/>
  <c r="H66" i="6"/>
  <c r="I66" i="6"/>
  <c r="J66" i="6"/>
  <c r="K66" i="6"/>
  <c r="G67" i="6"/>
  <c r="H67" i="6"/>
  <c r="J67" i="6"/>
  <c r="K67" i="6"/>
  <c r="G68" i="6"/>
  <c r="H68" i="6"/>
  <c r="J68" i="6"/>
  <c r="K68" i="6"/>
  <c r="G69" i="6"/>
  <c r="H69" i="6"/>
  <c r="J69" i="6"/>
  <c r="K69" i="6"/>
  <c r="G70" i="6"/>
  <c r="H70" i="6"/>
  <c r="J70" i="6"/>
  <c r="K70" i="6"/>
  <c r="G71" i="6"/>
  <c r="H71" i="6"/>
  <c r="J71" i="6"/>
  <c r="K71" i="6"/>
  <c r="G72" i="6"/>
  <c r="H72" i="6"/>
  <c r="J72" i="6"/>
  <c r="K72" i="6"/>
  <c r="G73" i="6"/>
  <c r="H73" i="6"/>
  <c r="J73" i="6"/>
  <c r="K73" i="6"/>
  <c r="G74" i="6"/>
  <c r="H74" i="6"/>
  <c r="J74" i="6"/>
  <c r="K74" i="6"/>
  <c r="G75" i="6"/>
  <c r="H75" i="6"/>
  <c r="J75" i="6"/>
  <c r="K75" i="6"/>
  <c r="G76" i="6"/>
  <c r="H76" i="6"/>
  <c r="J76" i="6"/>
  <c r="K76" i="6"/>
  <c r="G77" i="6"/>
  <c r="H77" i="6"/>
  <c r="J77" i="6"/>
  <c r="K77" i="6"/>
  <c r="G78" i="6"/>
  <c r="H78" i="6"/>
  <c r="J78" i="6"/>
  <c r="K78" i="6"/>
  <c r="G79" i="6"/>
  <c r="H79" i="6"/>
  <c r="J79" i="6"/>
  <c r="I79" i="6"/>
  <c r="E7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A23" i="6"/>
  <c r="B23" i="6"/>
  <c r="C23" i="6"/>
  <c r="D23" i="6"/>
  <c r="E23" i="6"/>
  <c r="A24" i="6"/>
  <c r="B24" i="6"/>
  <c r="C24" i="6"/>
  <c r="D24" i="6"/>
  <c r="E24" i="6"/>
  <c r="A25" i="6"/>
  <c r="B25" i="6"/>
  <c r="C25" i="6"/>
  <c r="D25" i="6"/>
  <c r="E25" i="6"/>
  <c r="A26" i="6"/>
  <c r="B26" i="6"/>
  <c r="C26" i="6"/>
  <c r="D26" i="6"/>
  <c r="E26" i="6"/>
  <c r="A27" i="6"/>
  <c r="B27" i="6"/>
  <c r="C27" i="6"/>
  <c r="D27" i="6"/>
  <c r="E27" i="6"/>
  <c r="A28" i="6"/>
  <c r="B28" i="6"/>
  <c r="C28" i="6"/>
  <c r="D28" i="6"/>
  <c r="E28" i="6"/>
  <c r="A29" i="6"/>
  <c r="B29" i="6"/>
  <c r="C29" i="6"/>
  <c r="D29" i="6"/>
  <c r="E29" i="6"/>
  <c r="A30" i="6"/>
  <c r="B30" i="6"/>
  <c r="C30" i="6"/>
  <c r="D30" i="6"/>
  <c r="E30" i="6"/>
  <c r="A31" i="6"/>
  <c r="B31" i="6"/>
  <c r="C31" i="6"/>
  <c r="D31" i="6"/>
  <c r="E31" i="6"/>
  <c r="A32" i="6"/>
  <c r="B32" i="6"/>
  <c r="C32" i="6"/>
  <c r="D32" i="6"/>
  <c r="E32" i="6"/>
  <c r="A33" i="6"/>
  <c r="B33" i="6"/>
  <c r="C33" i="6"/>
  <c r="D33" i="6"/>
  <c r="E33" i="6"/>
  <c r="A34" i="6"/>
  <c r="B34" i="6"/>
  <c r="C34" i="6"/>
  <c r="D34" i="6"/>
  <c r="E34" i="6"/>
  <c r="A35" i="6"/>
  <c r="B35" i="6"/>
  <c r="C35" i="6"/>
  <c r="D35" i="6"/>
  <c r="E35" i="6"/>
  <c r="A36" i="6"/>
  <c r="B36" i="6"/>
  <c r="C36" i="6"/>
  <c r="D36" i="6"/>
  <c r="E36" i="6"/>
  <c r="A37" i="6"/>
  <c r="B37" i="6"/>
  <c r="C37" i="6"/>
  <c r="D37" i="6"/>
  <c r="E37" i="6"/>
  <c r="A38" i="6"/>
  <c r="B38" i="6"/>
  <c r="C38" i="6"/>
  <c r="D38" i="6"/>
  <c r="E38" i="6"/>
  <c r="A39" i="6"/>
  <c r="B39" i="6"/>
  <c r="C39" i="6"/>
  <c r="D39" i="6"/>
  <c r="E39" i="6"/>
  <c r="A40" i="6"/>
  <c r="B40" i="6"/>
  <c r="C40" i="6"/>
  <c r="D40" i="6"/>
  <c r="E40" i="6"/>
  <c r="A41" i="6"/>
  <c r="B41" i="6"/>
  <c r="C41" i="6"/>
  <c r="D41" i="6"/>
  <c r="E41" i="6"/>
  <c r="A42" i="6"/>
  <c r="B42" i="6"/>
  <c r="C42" i="6"/>
  <c r="D42" i="6"/>
  <c r="E42" i="6"/>
  <c r="A43" i="6"/>
  <c r="B43" i="6"/>
  <c r="C43" i="6"/>
  <c r="D43" i="6"/>
  <c r="E43" i="6"/>
  <c r="A44" i="6"/>
  <c r="B44" i="6"/>
  <c r="C44" i="6"/>
  <c r="D44" i="6"/>
  <c r="E44" i="6"/>
  <c r="A45" i="6"/>
  <c r="B45" i="6"/>
  <c r="C45" i="6"/>
  <c r="D45" i="6"/>
  <c r="E45" i="6"/>
  <c r="A46" i="6"/>
  <c r="B46" i="6"/>
  <c r="C46" i="6"/>
  <c r="D46" i="6"/>
  <c r="E46" i="6"/>
  <c r="A47" i="6"/>
  <c r="B47" i="6"/>
  <c r="C47" i="6"/>
  <c r="D47" i="6"/>
  <c r="E47" i="6"/>
  <c r="A48" i="6"/>
  <c r="B48" i="6"/>
  <c r="C48" i="6"/>
  <c r="D48" i="6"/>
  <c r="E48" i="6"/>
  <c r="A49" i="6"/>
  <c r="B49" i="6"/>
  <c r="C49" i="6"/>
  <c r="D49" i="6"/>
  <c r="E49" i="6"/>
  <c r="A50" i="6"/>
  <c r="B50" i="6"/>
  <c r="C50" i="6"/>
  <c r="D50" i="6"/>
  <c r="E50" i="6"/>
  <c r="A51" i="6"/>
  <c r="B51" i="6"/>
  <c r="C51" i="6"/>
  <c r="D51" i="6"/>
  <c r="E51" i="6"/>
  <c r="A52" i="6"/>
  <c r="B52" i="6"/>
  <c r="C52" i="6"/>
  <c r="D52" i="6"/>
  <c r="E52" i="6"/>
  <c r="A53" i="6"/>
  <c r="B53" i="6"/>
  <c r="C53" i="6"/>
  <c r="D53" i="6"/>
  <c r="E53" i="6"/>
  <c r="A54" i="6"/>
  <c r="B54" i="6"/>
  <c r="C54" i="6"/>
  <c r="D54" i="6"/>
  <c r="E54" i="6"/>
  <c r="A55" i="6"/>
  <c r="B55" i="6"/>
  <c r="C55" i="6"/>
  <c r="D55" i="6"/>
  <c r="E55" i="6"/>
  <c r="A56" i="6"/>
  <c r="B56" i="6"/>
  <c r="C56" i="6"/>
  <c r="D56" i="6"/>
  <c r="E56" i="6"/>
  <c r="A57" i="6"/>
  <c r="B57" i="6"/>
  <c r="C57" i="6"/>
  <c r="D57" i="6"/>
  <c r="E57" i="6"/>
  <c r="A58" i="6"/>
  <c r="B58" i="6"/>
  <c r="C58" i="6"/>
  <c r="D58" i="6"/>
  <c r="E58" i="6"/>
  <c r="A59" i="6"/>
  <c r="B59" i="6"/>
  <c r="C59" i="6"/>
  <c r="D59" i="6"/>
  <c r="E59" i="6"/>
  <c r="A60" i="6"/>
  <c r="B60" i="6"/>
  <c r="C60" i="6"/>
  <c r="D60" i="6"/>
  <c r="E60" i="6"/>
  <c r="A61" i="6"/>
  <c r="B61" i="6"/>
  <c r="C61" i="6"/>
  <c r="D61" i="6"/>
  <c r="E61" i="6"/>
  <c r="A62" i="6"/>
  <c r="B62" i="6"/>
  <c r="C62" i="6"/>
  <c r="D62" i="6"/>
  <c r="E62" i="6"/>
  <c r="A63" i="6"/>
  <c r="B63" i="6"/>
  <c r="C63" i="6"/>
  <c r="D63" i="6"/>
  <c r="E63" i="6"/>
  <c r="A64" i="6"/>
  <c r="B64" i="6"/>
  <c r="C64" i="6"/>
  <c r="D64" i="6"/>
  <c r="E64" i="6"/>
  <c r="A65" i="6"/>
  <c r="B65" i="6"/>
  <c r="C65" i="6"/>
  <c r="D65" i="6"/>
  <c r="E65" i="6"/>
  <c r="A66" i="6"/>
  <c r="B66" i="6"/>
  <c r="C66" i="6"/>
  <c r="D66" i="6"/>
  <c r="E66" i="6"/>
  <c r="A67" i="6"/>
  <c r="B67" i="6"/>
  <c r="C67" i="6"/>
  <c r="D67" i="6"/>
  <c r="E67" i="6"/>
  <c r="A68" i="6"/>
  <c r="B68" i="6"/>
  <c r="C68" i="6"/>
  <c r="D68" i="6"/>
  <c r="E68" i="6"/>
  <c r="A69" i="6"/>
  <c r="B69" i="6"/>
  <c r="C69" i="6"/>
  <c r="D69" i="6"/>
  <c r="E69" i="6"/>
  <c r="A70" i="6"/>
  <c r="B70" i="6"/>
  <c r="C70" i="6"/>
  <c r="D70" i="6"/>
  <c r="E70" i="6"/>
  <c r="A71" i="6"/>
  <c r="B71" i="6"/>
  <c r="C71" i="6"/>
  <c r="D71" i="6"/>
  <c r="E71" i="6"/>
  <c r="A72" i="6"/>
  <c r="B72" i="6"/>
  <c r="C72" i="6"/>
  <c r="D72" i="6"/>
  <c r="E72" i="6"/>
  <c r="A73" i="6"/>
  <c r="B73" i="6"/>
  <c r="C73" i="6"/>
  <c r="D73" i="6"/>
  <c r="E73" i="6"/>
  <c r="A74" i="6"/>
  <c r="B74" i="6"/>
  <c r="C74" i="6"/>
  <c r="D74" i="6"/>
  <c r="E74" i="6"/>
  <c r="A75" i="6"/>
  <c r="B75" i="6"/>
  <c r="C75" i="6"/>
  <c r="D75" i="6"/>
  <c r="E75" i="6"/>
  <c r="A76" i="6"/>
  <c r="B76" i="6"/>
  <c r="C76" i="6"/>
  <c r="D76" i="6"/>
  <c r="E76" i="6"/>
  <c r="A77" i="6"/>
  <c r="B77" i="6"/>
  <c r="C77" i="6"/>
  <c r="D77" i="6"/>
  <c r="E77" i="6"/>
  <c r="A78" i="6"/>
  <c r="B78" i="6"/>
  <c r="C78" i="6"/>
  <c r="D78" i="6"/>
  <c r="E78" i="6"/>
  <c r="A79" i="6"/>
  <c r="B79" i="6"/>
  <c r="C79" i="6"/>
  <c r="D79" i="6"/>
  <c r="AG78" i="6"/>
  <c r="AA78" i="6"/>
  <c r="U78" i="6"/>
  <c r="O78" i="6"/>
  <c r="I78" i="6"/>
  <c r="AG77" i="6"/>
  <c r="AA77" i="6"/>
  <c r="U77" i="6"/>
  <c r="O77" i="6"/>
  <c r="I77" i="6"/>
  <c r="AG76" i="6"/>
  <c r="AA76" i="6"/>
  <c r="U76" i="6"/>
  <c r="O76" i="6"/>
  <c r="I76" i="6"/>
  <c r="AG75" i="6"/>
  <c r="AA75" i="6"/>
  <c r="U75" i="6"/>
  <c r="O75" i="6"/>
  <c r="I75" i="6"/>
  <c r="AG74" i="6"/>
  <c r="AA74" i="6"/>
  <c r="U74" i="6"/>
  <c r="O74" i="6"/>
  <c r="I74" i="6"/>
  <c r="AG73" i="6"/>
  <c r="AA73" i="6"/>
  <c r="U73" i="6"/>
  <c r="O73" i="6"/>
  <c r="I73" i="6"/>
  <c r="AG72" i="6"/>
  <c r="AA72" i="6"/>
  <c r="U72" i="6"/>
  <c r="O72" i="6"/>
  <c r="I72" i="6"/>
  <c r="AG71" i="6"/>
  <c r="AA71" i="6"/>
  <c r="U71" i="6"/>
  <c r="O71" i="6"/>
  <c r="I71" i="6"/>
  <c r="AG70" i="6"/>
  <c r="AA70" i="6"/>
  <c r="U70" i="6"/>
  <c r="O70" i="6"/>
  <c r="I70" i="6"/>
  <c r="AG69" i="6"/>
  <c r="AA69" i="6"/>
  <c r="U69" i="6"/>
  <c r="O69" i="6"/>
  <c r="I69" i="6"/>
  <c r="AG68" i="6"/>
  <c r="AA68" i="6"/>
  <c r="U68" i="6"/>
  <c r="O68" i="6"/>
  <c r="I68" i="6"/>
  <c r="AG67" i="6"/>
  <c r="AA67" i="6"/>
  <c r="U67" i="6"/>
  <c r="O67" i="6"/>
  <c r="I67" i="6"/>
  <c r="AI79" i="6"/>
  <c r="AC79" i="6"/>
  <c r="W79" i="6"/>
  <c r="Q79" i="6"/>
  <c r="K79" i="6"/>
  <c r="E79" i="6"/>
  <c r="O14" i="1"/>
  <c r="K19" i="1"/>
  <c r="L19" i="1"/>
  <c r="M19" i="1"/>
  <c r="N19" i="1"/>
  <c r="D19" i="1"/>
  <c r="E19" i="1"/>
  <c r="F19" i="1"/>
  <c r="G19" i="1"/>
  <c r="H19" i="1"/>
  <c r="I19" i="1"/>
  <c r="J19" i="1"/>
  <c r="O19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71" i="1"/>
  <c r="O13" i="1"/>
  <c r="O15" i="1"/>
  <c r="O16" i="1"/>
  <c r="O17" i="1"/>
  <c r="O18" i="1"/>
  <c r="C11" i="1"/>
  <c r="D11" i="1"/>
  <c r="E11" i="1"/>
  <c r="F11" i="1"/>
  <c r="G11" i="1"/>
  <c r="H11" i="1"/>
  <c r="I11" i="1"/>
  <c r="J11" i="1"/>
  <c r="K11" i="1"/>
  <c r="L11" i="1"/>
  <c r="M11" i="1"/>
  <c r="N11" i="1"/>
  <c r="O12" i="1"/>
</calcChain>
</file>

<file path=xl/comments1.xml><?xml version="1.0" encoding="utf-8"?>
<comments xmlns="http://schemas.openxmlformats.org/spreadsheetml/2006/main">
  <authors>
    <author>Mom</author>
    <author>SD SBDC</author>
  </authors>
  <commentList>
    <comment ref="C7" authorId="0">
      <text>
        <r>
          <rPr>
            <b/>
            <sz val="10"/>
            <color indexed="81"/>
            <rFont val="Tahoma"/>
            <family val="2"/>
          </rPr>
          <t>SBDC:</t>
        </r>
        <r>
          <rPr>
            <sz val="10"/>
            <color indexed="81"/>
            <rFont val="Tahoma"/>
            <family val="2"/>
          </rPr>
          <t xml:space="preserve"> For an existing business, generally use the first loan box(es) for new loans, then use later boxes for existing loans</t>
        </r>
      </text>
    </comment>
    <comment ref="C8" authorId="1">
      <text>
        <r>
          <rPr>
            <b/>
            <sz val="8"/>
            <color indexed="81"/>
            <rFont val="Tahoma"/>
            <family val="2"/>
          </rPr>
          <t xml:space="preserve">SBDC:  </t>
        </r>
        <r>
          <rPr>
            <sz val="8"/>
            <color indexed="81"/>
            <rFont val="Tahoma"/>
            <family val="2"/>
          </rPr>
          <t>use a "1" to indicate that this loan is used as part of the original business start-up.  Use a "13" to indicate a loan starting the 1st month of the 2nd year.
If using to finance a future purchase, set this number equal to that used on the Depr tab, cells C27 through C24</t>
        </r>
      </text>
    </comment>
    <comment ref="C9" authorId="1">
      <text>
        <r>
          <rPr>
            <sz val="8"/>
            <color indexed="81"/>
            <rFont val="Tahoma"/>
            <family val="2"/>
          </rPr>
          <t>Allows for up to 72 months at interest-only payments, as reflected on Am and CF pages</t>
        </r>
      </text>
    </comment>
  </commentList>
</comments>
</file>

<file path=xl/sharedStrings.xml><?xml version="1.0" encoding="utf-8"?>
<sst xmlns="http://schemas.openxmlformats.org/spreadsheetml/2006/main" count="182" uniqueCount="94">
  <si>
    <t>Cost of Goods Sold</t>
  </si>
  <si>
    <t>Fixed Employee Wages</t>
  </si>
  <si>
    <t>Fixed Payroll Taxes</t>
  </si>
  <si>
    <t>Variable Employee Wages</t>
  </si>
  <si>
    <t>Variable Payroll Taxes</t>
  </si>
  <si>
    <t>Workers Comp</t>
  </si>
  <si>
    <t>Advertising</t>
  </si>
  <si>
    <t>Bad Debts</t>
  </si>
  <si>
    <t>Bank Charges</t>
  </si>
  <si>
    <t>Charitable Contributions</t>
  </si>
  <si>
    <t>Commissions</t>
  </si>
  <si>
    <t>Contract Labor</t>
  </si>
  <si>
    <t>Dues and Subscriptions</t>
  </si>
  <si>
    <t>Employee Benefit Programs</t>
  </si>
  <si>
    <t xml:space="preserve">Insurance </t>
  </si>
  <si>
    <t>Interest</t>
  </si>
  <si>
    <t>Legal and Professional Fees</t>
  </si>
  <si>
    <t>Licenses and Fees</t>
  </si>
  <si>
    <t>Miscellaneous</t>
  </si>
  <si>
    <t>Office Expense</t>
  </si>
  <si>
    <t>Postage</t>
  </si>
  <si>
    <t>Rent</t>
  </si>
  <si>
    <t>Repairs and Maintenance</t>
  </si>
  <si>
    <t>Supplies</t>
  </si>
  <si>
    <t>Telephone</t>
  </si>
  <si>
    <t>Travel</t>
  </si>
  <si>
    <t>Utilities</t>
  </si>
  <si>
    <t>Vehicle Expenses</t>
  </si>
  <si>
    <t>Month:</t>
  </si>
  <si>
    <t>Year:</t>
  </si>
  <si>
    <t>Total Revenue</t>
  </si>
  <si>
    <t>Total</t>
  </si>
  <si>
    <t>Cash Inflow</t>
  </si>
  <si>
    <t>Collection from Credit</t>
  </si>
  <si>
    <t>Draw/(Repay) LOC</t>
  </si>
  <si>
    <t>Notes Injected / (Repaid)</t>
  </si>
  <si>
    <t>Equity Injection</t>
  </si>
  <si>
    <t>Total Cash Received</t>
  </si>
  <si>
    <t>Prepaid Expense</t>
  </si>
  <si>
    <t>Credit Card Fees</t>
  </si>
  <si>
    <t>Other Direct Expense</t>
  </si>
  <si>
    <t>Int - Loan 1</t>
  </si>
  <si>
    <t>Int - Loan 2</t>
  </si>
  <si>
    <t>Int - Loan 3</t>
  </si>
  <si>
    <t>Int - Loan 4</t>
  </si>
  <si>
    <t>Int - Loan 5</t>
  </si>
  <si>
    <t>Int - Loan 6</t>
  </si>
  <si>
    <t>Int-Line of Credit</t>
  </si>
  <si>
    <t>SubTotal</t>
  </si>
  <si>
    <t>Princ. Pmt - Loan 1</t>
  </si>
  <si>
    <t>Princ. Pmt - Loan 2</t>
  </si>
  <si>
    <t>Princ. Pmt - Loan 3</t>
  </si>
  <si>
    <t>Princ. Pmt - Loan 4</t>
  </si>
  <si>
    <t>Princ. Pmt - Loan 5</t>
  </si>
  <si>
    <t>Princ. Pmt - Loan 6</t>
  </si>
  <si>
    <t>Owner's Withdrawal</t>
  </si>
  <si>
    <t>Total Cash Paid</t>
  </si>
  <si>
    <t>CHANGE IN CASH</t>
  </si>
  <si>
    <t>Beginning Balance</t>
  </si>
  <si>
    <t>Ending Balance</t>
  </si>
  <si>
    <t>Cash Outflow</t>
  </si>
  <si>
    <t>Loan 2</t>
  </si>
  <si>
    <t>Loan 3</t>
  </si>
  <si>
    <t>Loan 4</t>
  </si>
  <si>
    <t>Loan 5</t>
  </si>
  <si>
    <t>Loan 6</t>
  </si>
  <si>
    <t>LOAN INFORMATION</t>
  </si>
  <si>
    <t>LOAN 1</t>
  </si>
  <si>
    <t>LOAN 2</t>
  </si>
  <si>
    <t>SOURCE OF LOAN:</t>
  </si>
  <si>
    <t>name</t>
  </si>
  <si>
    <t>NEW OR EXISTING LOAN:</t>
  </si>
  <si>
    <t>new</t>
  </si>
  <si>
    <t>BEGINNING MONTH:</t>
  </si>
  <si>
    <t>MONTHS INTEREST ONLY:</t>
  </si>
  <si>
    <t>AMOUNT OF FINANCING NEEDED:</t>
  </si>
  <si>
    <t>ANNUAL INTEREST RATE:</t>
  </si>
  <si>
    <t>TERM (IN YEARS):</t>
  </si>
  <si>
    <t>MONTHLY PAYMENT:</t>
  </si>
  <si>
    <t>LOAN 3</t>
  </si>
  <si>
    <t>LOAN 4</t>
  </si>
  <si>
    <t>LOAN 5</t>
  </si>
  <si>
    <t>LOAN 6</t>
  </si>
  <si>
    <t>Loan1</t>
  </si>
  <si>
    <t>Proj. Month</t>
  </si>
  <si>
    <t>Beginning</t>
  </si>
  <si>
    <t>Principal</t>
  </si>
  <si>
    <t>Ending</t>
  </si>
  <si>
    <t>Balance</t>
  </si>
  <si>
    <t>Quarterly Income Taxes</t>
  </si>
  <si>
    <t>Loan Injection</t>
  </si>
  <si>
    <t>Backbone America</t>
  </si>
  <si>
    <t>12-Month Pro Forma Cash Flow Statement</t>
  </si>
  <si>
    <t>Amortization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</si>
</sst>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164" formatCode="_-&quot;$&quot;* #,##0.00_-;\-&quot;$&quot;* #,##0.00_-;_-&quot;$&quot;* &quot;-&quot;??_-;_-@_-"/>
    <numFmt numFmtId="165" formatCode="[$-409]mmm\-yy;@"/>
    <numFmt numFmtId="166" formatCode="_-&quot;$&quot;* #,##0_-;\-&quot;$&quot;* #,##0_-;_-&quot;$&quot;* &quot;-&quot;??_-;_-@_-"/>
    <numFmt numFmtId="167" formatCode="#,##0.0_);\(#,##0.0\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20"/>
      <color theme="6"/>
      <name val="Calibri"/>
      <scheme val="minor"/>
    </font>
    <font>
      <sz val="10"/>
      <color theme="6"/>
      <name val="Arial"/>
      <family val="2"/>
    </font>
    <font>
      <sz val="12"/>
      <color theme="6"/>
      <name val="Calibri"/>
      <family val="2"/>
      <scheme val="minor"/>
    </font>
    <font>
      <sz val="10"/>
      <name val="Arial MT"/>
    </font>
    <font>
      <sz val="8"/>
      <name val="Arial"/>
      <family val="2"/>
    </font>
    <font>
      <sz val="7"/>
      <name val="Arial MT"/>
    </font>
    <font>
      <sz val="7"/>
      <color indexed="10"/>
      <name val="Arial MT"/>
    </font>
    <font>
      <b/>
      <sz val="7"/>
      <name val="Arial MT"/>
    </font>
    <font>
      <b/>
      <sz val="14"/>
      <name val="Arial"/>
      <family val="2"/>
    </font>
    <font>
      <sz val="8"/>
      <color theme="0"/>
      <name val="Arial"/>
      <family val="2"/>
    </font>
    <font>
      <sz val="8"/>
      <color indexed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alibri"/>
      <scheme val="minor"/>
    </font>
    <font>
      <sz val="8"/>
      <color theme="6"/>
      <name val="Arial"/>
    </font>
    <font>
      <b/>
      <sz val="20"/>
      <name val="Calibri"/>
      <scheme val="minor"/>
    </font>
    <font>
      <b/>
      <sz val="1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5" fontId="12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166" fontId="10" fillId="0" borderId="0" xfId="15" applyNumberFormat="1" applyFont="1" applyFill="1" applyProtection="1">
      <protection locked="0"/>
    </xf>
    <xf numFmtId="0" fontId="8" fillId="0" borderId="0" xfId="0" applyFont="1" applyFill="1" applyProtection="1"/>
    <xf numFmtId="166" fontId="11" fillId="0" borderId="0" xfId="15" applyNumberFormat="1" applyFont="1" applyProtection="1">
      <protection locked="0"/>
    </xf>
    <xf numFmtId="0" fontId="10" fillId="0" borderId="0" xfId="0" applyFont="1" applyFill="1" applyProtection="1">
      <protection locked="0"/>
    </xf>
    <xf numFmtId="166" fontId="0" fillId="0" borderId="0" xfId="15" applyNumberFormat="1" applyFont="1" applyProtection="1"/>
    <xf numFmtId="0" fontId="9" fillId="0" borderId="0" xfId="0" applyFont="1" applyAlignment="1" applyProtection="1">
      <alignment horizontal="left" vertical="center"/>
      <protection locked="0"/>
    </xf>
    <xf numFmtId="0" fontId="8" fillId="0" borderId="1" xfId="0" applyFont="1" applyFill="1" applyBorder="1" applyProtection="1"/>
    <xf numFmtId="166" fontId="11" fillId="0" borderId="1" xfId="15" applyNumberFormat="1" applyFont="1" applyBorder="1" applyProtection="1">
      <protection locked="0"/>
    </xf>
    <xf numFmtId="5" fontId="14" fillId="0" borderId="0" xfId="67" applyFont="1" applyAlignment="1" applyProtection="1">
      <protection hidden="1"/>
    </xf>
    <xf numFmtId="5" fontId="16" fillId="0" borderId="0" xfId="67" applyFont="1" applyAlignment="1" applyProtection="1">
      <alignment horizontal="center"/>
      <protection hidden="1"/>
    </xf>
    <xf numFmtId="0" fontId="16" fillId="0" borderId="0" xfId="67" applyNumberFormat="1" applyFont="1" applyAlignment="1" applyProtection="1">
      <alignment horizontal="center"/>
      <protection hidden="1"/>
    </xf>
    <xf numFmtId="5" fontId="14" fillId="0" borderId="3" xfId="67" applyFont="1" applyBorder="1" applyAlignment="1" applyProtection="1">
      <alignment horizontal="center"/>
      <protection hidden="1"/>
    </xf>
    <xf numFmtId="5" fontId="14" fillId="0" borderId="4" xfId="67" applyFont="1" applyBorder="1" applyAlignment="1" applyProtection="1">
      <alignment horizontal="center"/>
      <protection hidden="1"/>
    </xf>
    <xf numFmtId="5" fontId="14" fillId="0" borderId="0" xfId="67" applyFont="1" applyProtection="1">
      <protection hidden="1"/>
    </xf>
    <xf numFmtId="5" fontId="14" fillId="0" borderId="0" xfId="67" applyFont="1" applyBorder="1" applyAlignment="1" applyProtection="1">
      <alignment horizontal="center" vertical="center"/>
      <protection hidden="1"/>
    </xf>
    <xf numFmtId="5" fontId="15" fillId="0" borderId="0" xfId="67" applyFont="1" applyProtection="1">
      <protection hidden="1"/>
    </xf>
    <xf numFmtId="5" fontId="14" fillId="0" borderId="6" xfId="67" applyFont="1" applyBorder="1" applyAlignment="1" applyProtection="1">
      <alignment horizontal="center"/>
      <protection hidden="1"/>
    </xf>
    <xf numFmtId="5" fontId="14" fillId="0" borderId="7" xfId="67" applyFont="1" applyBorder="1" applyAlignment="1" applyProtection="1">
      <alignment horizontal="center"/>
      <protection hidden="1"/>
    </xf>
    <xf numFmtId="5" fontId="14" fillId="0" borderId="0" xfId="67" applyFont="1" applyAlignment="1" applyProtection="1">
      <alignment horizontal="center"/>
      <protection hidden="1"/>
    </xf>
    <xf numFmtId="0" fontId="14" fillId="0" borderId="2" xfId="67" applyNumberFormat="1" applyFont="1" applyBorder="1" applyAlignment="1" applyProtection="1">
      <alignment horizontal="center"/>
      <protection hidden="1"/>
    </xf>
    <xf numFmtId="5" fontId="14" fillId="0" borderId="3" xfId="67" applyFont="1" applyBorder="1" applyProtection="1">
      <protection hidden="1"/>
    </xf>
    <xf numFmtId="5" fontId="14" fillId="0" borderId="4" xfId="67" applyFont="1" applyBorder="1" applyProtection="1">
      <protection hidden="1"/>
    </xf>
    <xf numFmtId="5" fontId="14" fillId="0" borderId="0" xfId="67" applyFont="1" applyBorder="1" applyProtection="1">
      <protection hidden="1"/>
    </xf>
    <xf numFmtId="0" fontId="14" fillId="0" borderId="8" xfId="67" applyNumberFormat="1" applyFont="1" applyBorder="1" applyAlignment="1" applyProtection="1">
      <alignment horizontal="center"/>
      <protection hidden="1"/>
    </xf>
    <xf numFmtId="5" fontId="14" fillId="0" borderId="9" xfId="67" applyFont="1" applyBorder="1" applyProtection="1">
      <protection hidden="1"/>
    </xf>
    <xf numFmtId="5" fontId="14" fillId="0" borderId="10" xfId="67" applyFont="1" applyBorder="1" applyProtection="1">
      <protection hidden="1"/>
    </xf>
    <xf numFmtId="0" fontId="14" fillId="0" borderId="5" xfId="67" applyNumberFormat="1" applyFont="1" applyBorder="1" applyAlignment="1" applyProtection="1">
      <alignment horizontal="center"/>
      <protection hidden="1"/>
    </xf>
    <xf numFmtId="5" fontId="14" fillId="0" borderId="6" xfId="67" applyFont="1" applyBorder="1" applyProtection="1">
      <protection hidden="1"/>
    </xf>
    <xf numFmtId="5" fontId="14" fillId="0" borderId="7" xfId="67" applyFont="1" applyBorder="1" applyProtection="1">
      <protection hidden="1"/>
    </xf>
    <xf numFmtId="5" fontId="14" fillId="0" borderId="2" xfId="67" applyFont="1" applyBorder="1" applyProtection="1">
      <protection hidden="1"/>
    </xf>
    <xf numFmtId="5" fontId="14" fillId="0" borderId="8" xfId="67" applyFont="1" applyBorder="1" applyProtection="1">
      <protection hidden="1"/>
    </xf>
    <xf numFmtId="5" fontId="14" fillId="0" borderId="5" xfId="67" applyFont="1" applyBorder="1" applyProtection="1">
      <protection hidden="1"/>
    </xf>
    <xf numFmtId="0" fontId="15" fillId="0" borderId="0" xfId="67" applyNumberFormat="1" applyFont="1" applyAlignment="1" applyProtection="1">
      <alignment horizontal="center"/>
      <protection hidden="1"/>
    </xf>
    <xf numFmtId="166" fontId="24" fillId="0" borderId="0" xfId="15" applyNumberFormat="1" applyFont="1" applyProtection="1"/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65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9" fontId="8" fillId="0" borderId="0" xfId="16" applyFont="1" applyFill="1" applyProtection="1"/>
    <xf numFmtId="0" fontId="4" fillId="0" borderId="0" xfId="0" applyFont="1" applyAlignment="1" applyProtection="1">
      <alignment horizontal="left"/>
    </xf>
    <xf numFmtId="166" fontId="4" fillId="0" borderId="0" xfId="15" applyNumberFormat="1" applyFont="1" applyAlignment="1" applyProtection="1">
      <alignment horizontal="left"/>
    </xf>
    <xf numFmtId="0" fontId="6" fillId="0" borderId="1" xfId="0" applyFont="1" applyBorder="1" applyAlignment="1" applyProtection="1">
      <alignment horizontal="left" vertical="center"/>
    </xf>
    <xf numFmtId="166" fontId="0" fillId="0" borderId="1" xfId="15" applyNumberFormat="1" applyFont="1" applyBorder="1" applyProtection="1"/>
    <xf numFmtId="10" fontId="10" fillId="0" borderId="0" xfId="16" applyNumberFormat="1" applyFont="1" applyFill="1" applyProtection="1"/>
    <xf numFmtId="10" fontId="10" fillId="0" borderId="1" xfId="16" applyNumberFormat="1" applyFont="1" applyFill="1" applyBorder="1" applyProtection="1"/>
    <xf numFmtId="38" fontId="4" fillId="0" borderId="0" xfId="15" applyNumberFormat="1" applyFont="1" applyAlignment="1" applyProtection="1">
      <alignment horizontal="left"/>
    </xf>
    <xf numFmtId="164" fontId="0" fillId="0" borderId="0" xfId="0" applyNumberFormat="1" applyProtection="1"/>
    <xf numFmtId="5" fontId="13" fillId="0" borderId="0" xfId="67" applyFont="1" applyBorder="1" applyProtection="1"/>
    <xf numFmtId="5" fontId="13" fillId="0" borderId="0" xfId="67" applyFont="1" applyBorder="1" applyAlignment="1" applyProtection="1">
      <alignment horizontal="center"/>
    </xf>
    <xf numFmtId="5" fontId="13" fillId="0" borderId="0" xfId="67" applyFont="1" applyBorder="1" applyAlignment="1" applyProtection="1">
      <alignment horizontal="left"/>
    </xf>
    <xf numFmtId="5" fontId="19" fillId="0" borderId="0" xfId="67" applyFont="1" applyBorder="1" applyProtection="1"/>
    <xf numFmtId="37" fontId="19" fillId="0" borderId="0" xfId="67" applyNumberFormat="1" applyFont="1" applyBorder="1" applyProtection="1"/>
    <xf numFmtId="10" fontId="19" fillId="0" borderId="0" xfId="67" applyNumberFormat="1" applyFont="1" applyBorder="1" applyProtection="1"/>
    <xf numFmtId="7" fontId="13" fillId="0" borderId="0" xfId="67" applyNumberFormat="1" applyFont="1" applyBorder="1" applyProtection="1"/>
    <xf numFmtId="7" fontId="13" fillId="0" borderId="0" xfId="67" applyNumberFormat="1" applyFont="1" applyBorder="1" applyAlignment="1" applyProtection="1">
      <alignment horizontal="left"/>
    </xf>
    <xf numFmtId="5" fontId="17" fillId="0" borderId="0" xfId="67" applyFont="1" applyBorder="1" applyAlignment="1" applyProtection="1"/>
    <xf numFmtId="5" fontId="13" fillId="0" borderId="13" xfId="67" applyFont="1" applyBorder="1" applyProtection="1"/>
    <xf numFmtId="5" fontId="13" fillId="0" borderId="14" xfId="67" applyFont="1" applyBorder="1" applyProtection="1"/>
    <xf numFmtId="5" fontId="13" fillId="0" borderId="13" xfId="67" applyFont="1" applyBorder="1" applyAlignment="1" applyProtection="1">
      <alignment horizontal="left"/>
    </xf>
    <xf numFmtId="5" fontId="25" fillId="0" borderId="14" xfId="67" applyFont="1" applyBorder="1" applyAlignment="1" applyProtection="1">
      <alignment horizontal="right"/>
      <protection locked="0"/>
    </xf>
    <xf numFmtId="37" fontId="25" fillId="0" borderId="14" xfId="67" applyNumberFormat="1" applyFont="1" applyBorder="1" applyAlignment="1" applyProtection="1">
      <alignment horizontal="right"/>
      <protection locked="0"/>
    </xf>
    <xf numFmtId="5" fontId="25" fillId="0" borderId="14" xfId="67" applyFont="1" applyBorder="1" applyProtection="1"/>
    <xf numFmtId="5" fontId="25" fillId="0" borderId="14" xfId="67" applyFont="1" applyBorder="1" applyProtection="1">
      <protection locked="0"/>
    </xf>
    <xf numFmtId="10" fontId="25" fillId="0" borderId="14" xfId="67" applyNumberFormat="1" applyFont="1" applyBorder="1" applyProtection="1">
      <protection locked="0"/>
    </xf>
    <xf numFmtId="167" fontId="25" fillId="0" borderId="14" xfId="67" applyNumberFormat="1" applyFont="1" applyBorder="1" applyProtection="1">
      <protection locked="0"/>
    </xf>
    <xf numFmtId="5" fontId="13" fillId="0" borderId="15" xfId="67" applyFont="1" applyBorder="1" applyAlignment="1" applyProtection="1">
      <alignment horizontal="left"/>
    </xf>
    <xf numFmtId="7" fontId="13" fillId="0" borderId="16" xfId="67" applyNumberFormat="1" applyFont="1" applyBorder="1" applyProtection="1"/>
    <xf numFmtId="5" fontId="18" fillId="0" borderId="0" xfId="67" applyFont="1" applyBorder="1" applyProtection="1"/>
    <xf numFmtId="0" fontId="5" fillId="0" borderId="0" xfId="0" applyFont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5" fontId="26" fillId="0" borderId="0" xfId="67" applyFont="1" applyBorder="1" applyAlignment="1" applyProtection="1">
      <alignment horizontal="center"/>
    </xf>
    <xf numFmtId="5" fontId="27" fillId="0" borderId="11" xfId="67" applyFont="1" applyBorder="1" applyAlignment="1" applyProtection="1">
      <alignment horizontal="center"/>
    </xf>
    <xf numFmtId="5" fontId="27" fillId="0" borderId="12" xfId="67" applyFont="1" applyBorder="1" applyAlignment="1" applyProtection="1">
      <alignment horizontal="center"/>
    </xf>
    <xf numFmtId="5" fontId="14" fillId="0" borderId="4" xfId="67" applyFont="1" applyBorder="1" applyAlignment="1" applyProtection="1">
      <alignment horizontal="center" vertical="center"/>
      <protection hidden="1"/>
    </xf>
    <xf numFmtId="5" fontId="14" fillId="0" borderId="7" xfId="67" applyFont="1" applyBorder="1" applyAlignment="1" applyProtection="1">
      <alignment horizontal="center" vertical="center"/>
      <protection hidden="1"/>
    </xf>
    <xf numFmtId="0" fontId="14" fillId="0" borderId="2" xfId="67" applyNumberFormat="1" applyFont="1" applyBorder="1" applyAlignment="1" applyProtection="1">
      <alignment horizontal="center" vertical="center" wrapText="1"/>
      <protection hidden="1"/>
    </xf>
    <xf numFmtId="0" fontId="14" fillId="0" borderId="5" xfId="67" applyNumberFormat="1" applyFont="1" applyBorder="1" applyAlignment="1" applyProtection="1">
      <alignment horizontal="center" vertical="center" wrapText="1"/>
      <protection hidden="1"/>
    </xf>
    <xf numFmtId="5" fontId="14" fillId="0" borderId="3" xfId="67" applyFont="1" applyBorder="1" applyAlignment="1" applyProtection="1">
      <alignment horizontal="center" vertical="center"/>
      <protection hidden="1"/>
    </xf>
    <xf numFmtId="5" fontId="14" fillId="0" borderId="6" xfId="67" applyFont="1" applyBorder="1" applyAlignment="1" applyProtection="1">
      <alignment horizontal="center" vertical="center"/>
      <protection hidden="1"/>
    </xf>
  </cellXfs>
  <cellStyles count="111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  <cellStyle name="Normal_Projection Software v. 1.21" xfId="67"/>
    <cellStyle name="Percent" xfId="16" builtinId="5"/>
    <cellStyle name="Percent 2" xfId="8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workbookViewId="0">
      <pane xSplit="2" ySplit="12" topLeftCell="D13" activePane="bottomRight" state="frozen"/>
      <selection sqref="A1:AI1"/>
      <selection pane="topRight" sqref="A1:AI1"/>
      <selection pane="bottomLeft" sqref="A1:AI1"/>
      <selection pane="bottomRight" activeCell="C13" sqref="C13:N18"/>
    </sheetView>
  </sheetViews>
  <sheetFormatPr baseColWidth="10" defaultRowHeight="15" x14ac:dyDescent="0"/>
  <cols>
    <col min="1" max="1" width="28.6640625" style="35" bestFit="1" customWidth="1"/>
    <col min="2" max="2" width="11.83203125" style="35" bestFit="1" customWidth="1"/>
    <col min="3" max="3" width="13.5" style="35" bestFit="1" customWidth="1"/>
    <col min="4" max="4" width="12.1640625" style="35" bestFit="1" customWidth="1"/>
    <col min="5" max="14" width="13.33203125" style="35" bestFit="1" customWidth="1"/>
    <col min="15" max="15" width="15.5" style="35" bestFit="1" customWidth="1"/>
    <col min="16" max="16384" width="10.83203125" style="35"/>
  </cols>
  <sheetData>
    <row r="1" spans="1:16" ht="15" customHeight="1">
      <c r="A1" s="70" t="s">
        <v>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6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6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6" ht="1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6" ht="12" customHeight="1"/>
    <row r="6" spans="1:16" ht="17" customHeight="1">
      <c r="A6" s="72" t="s">
        <v>92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6" ht="17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6" ht="17" customHeight="1">
      <c r="B8" s="36" t="s">
        <v>28</v>
      </c>
      <c r="C8" s="6">
        <v>1</v>
      </c>
      <c r="D8" s="37"/>
      <c r="E8" s="37"/>
      <c r="F8" s="37"/>
      <c r="G8" s="37"/>
      <c r="H8" s="37"/>
    </row>
    <row r="9" spans="1:16" ht="17" customHeight="1">
      <c r="B9" s="36" t="s">
        <v>29</v>
      </c>
      <c r="C9" s="6">
        <v>2016</v>
      </c>
      <c r="D9" s="37"/>
      <c r="E9" s="37"/>
      <c r="F9" s="37"/>
      <c r="G9" s="37"/>
      <c r="H9" s="37"/>
    </row>
    <row r="10" spans="1:16" ht="17" customHeight="1">
      <c r="A10" s="37"/>
      <c r="B10" s="37"/>
      <c r="C10" s="37"/>
      <c r="D10" s="37"/>
      <c r="E10" s="37"/>
      <c r="F10" s="37"/>
      <c r="G10" s="37"/>
      <c r="H10" s="37"/>
    </row>
    <row r="11" spans="1:16" ht="17" customHeight="1">
      <c r="A11" s="37"/>
      <c r="B11" s="37"/>
      <c r="C11" s="38">
        <f>DATE(C9,C8,5)</f>
        <v>42374</v>
      </c>
      <c r="D11" s="38">
        <f>C11+31</f>
        <v>42405</v>
      </c>
      <c r="E11" s="38">
        <f t="shared" ref="E11:N11" si="0">D11+31</f>
        <v>42436</v>
      </c>
      <c r="F11" s="38">
        <f t="shared" si="0"/>
        <v>42467</v>
      </c>
      <c r="G11" s="38">
        <f t="shared" si="0"/>
        <v>42498</v>
      </c>
      <c r="H11" s="38">
        <f t="shared" si="0"/>
        <v>42529</v>
      </c>
      <c r="I11" s="38">
        <f t="shared" si="0"/>
        <v>42560</v>
      </c>
      <c r="J11" s="38">
        <f t="shared" si="0"/>
        <v>42591</v>
      </c>
      <c r="K11" s="38">
        <f t="shared" si="0"/>
        <v>42622</v>
      </c>
      <c r="L11" s="38">
        <f t="shared" si="0"/>
        <v>42653</v>
      </c>
      <c r="M11" s="38">
        <f t="shared" si="0"/>
        <v>42684</v>
      </c>
      <c r="N11" s="38">
        <f t="shared" si="0"/>
        <v>42715</v>
      </c>
      <c r="O11" s="38" t="s">
        <v>31</v>
      </c>
    </row>
    <row r="12" spans="1:16" ht="17" customHeight="1">
      <c r="A12" s="39" t="s">
        <v>32</v>
      </c>
      <c r="B12" s="39"/>
      <c r="C12" s="37"/>
      <c r="D12" s="37"/>
      <c r="E12" s="37"/>
      <c r="F12" s="37"/>
      <c r="G12" s="37"/>
      <c r="H12" s="37"/>
      <c r="O12" s="5">
        <f>SUM(C12:N12)</f>
        <v>0</v>
      </c>
    </row>
    <row r="13" spans="1:16" ht="17" customHeight="1">
      <c r="A13" s="2" t="s">
        <v>30</v>
      </c>
      <c r="B13" s="2"/>
      <c r="C13" s="1">
        <v>10000</v>
      </c>
      <c r="D13" s="1">
        <v>10600</v>
      </c>
      <c r="E13" s="1">
        <v>13000</v>
      </c>
      <c r="F13" s="1">
        <v>13900</v>
      </c>
      <c r="G13" s="1">
        <v>16000</v>
      </c>
      <c r="H13" s="1">
        <v>16300</v>
      </c>
      <c r="I13" s="1">
        <v>19000</v>
      </c>
      <c r="J13" s="1">
        <v>20500</v>
      </c>
      <c r="K13" s="1">
        <v>21350</v>
      </c>
      <c r="L13" s="1">
        <v>23000</v>
      </c>
      <c r="M13" s="1">
        <v>24500</v>
      </c>
      <c r="N13" s="1">
        <v>19300</v>
      </c>
      <c r="O13" s="5">
        <f t="shared" ref="O13:O60" si="1">SUM(C13:N13)</f>
        <v>207450</v>
      </c>
      <c r="P13" s="40"/>
    </row>
    <row r="14" spans="1:16" ht="17" customHeight="1">
      <c r="A14" s="2" t="s">
        <v>33</v>
      </c>
      <c r="B14" s="2"/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5">
        <f t="shared" si="1"/>
        <v>0</v>
      </c>
      <c r="P14" s="40"/>
    </row>
    <row r="15" spans="1:16" ht="17" customHeight="1">
      <c r="A15" s="2" t="s">
        <v>34</v>
      </c>
      <c r="B15" s="2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5">
        <f t="shared" si="1"/>
        <v>0</v>
      </c>
      <c r="P15" s="40"/>
    </row>
    <row r="16" spans="1:16" ht="17" customHeight="1">
      <c r="A16" s="2" t="s">
        <v>35</v>
      </c>
      <c r="B16" s="2"/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5">
        <f t="shared" si="1"/>
        <v>0</v>
      </c>
      <c r="P16" s="40"/>
    </row>
    <row r="17" spans="1:16" ht="17" customHeight="1">
      <c r="A17" s="2" t="s">
        <v>90</v>
      </c>
      <c r="B17" s="2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5">
        <f t="shared" si="1"/>
        <v>0</v>
      </c>
      <c r="P17" s="40"/>
    </row>
    <row r="18" spans="1:16" ht="17" customHeight="1">
      <c r="A18" s="2" t="s">
        <v>36</v>
      </c>
      <c r="B18" s="2"/>
      <c r="C18" s="1">
        <v>15000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5">
        <f t="shared" si="1"/>
        <v>15000</v>
      </c>
      <c r="P18" s="40"/>
    </row>
    <row r="19" spans="1:16" s="41" customFormat="1" ht="17" customHeight="1">
      <c r="A19" s="41" t="s">
        <v>37</v>
      </c>
      <c r="C19" s="42">
        <f t="shared" ref="C19:N19" si="2">SUM(C13:C18)</f>
        <v>25000</v>
      </c>
      <c r="D19" s="42">
        <f t="shared" si="2"/>
        <v>10600</v>
      </c>
      <c r="E19" s="42">
        <f t="shared" si="2"/>
        <v>13000</v>
      </c>
      <c r="F19" s="42">
        <f t="shared" si="2"/>
        <v>13900</v>
      </c>
      <c r="G19" s="42">
        <f t="shared" si="2"/>
        <v>16000</v>
      </c>
      <c r="H19" s="42">
        <f t="shared" si="2"/>
        <v>16300</v>
      </c>
      <c r="I19" s="42">
        <f t="shared" si="2"/>
        <v>19000</v>
      </c>
      <c r="J19" s="42">
        <f t="shared" si="2"/>
        <v>20500</v>
      </c>
      <c r="K19" s="42">
        <f t="shared" si="2"/>
        <v>21350</v>
      </c>
      <c r="L19" s="42">
        <f t="shared" si="2"/>
        <v>23000</v>
      </c>
      <c r="M19" s="42">
        <f t="shared" si="2"/>
        <v>24500</v>
      </c>
      <c r="N19" s="42">
        <f t="shared" si="2"/>
        <v>19300</v>
      </c>
      <c r="O19" s="42">
        <f t="shared" si="1"/>
        <v>222450</v>
      </c>
    </row>
    <row r="20" spans="1:16" ht="17" customHeight="1">
      <c r="A20" s="41"/>
      <c r="B20" s="41"/>
      <c r="C20" s="37"/>
      <c r="D20" s="37"/>
      <c r="E20" s="37"/>
      <c r="F20" s="37"/>
      <c r="G20" s="37"/>
      <c r="H20" s="37"/>
    </row>
    <row r="21" spans="1:16" ht="25">
      <c r="A21" s="39" t="s">
        <v>60</v>
      </c>
      <c r="B21" s="39"/>
    </row>
    <row r="22" spans="1:16" ht="26" thickBot="1">
      <c r="A22" s="7" t="s">
        <v>0</v>
      </c>
      <c r="B22" s="43"/>
      <c r="C22" s="8">
        <v>150</v>
      </c>
      <c r="D22" s="8">
        <v>240</v>
      </c>
      <c r="E22" s="8">
        <v>480</v>
      </c>
      <c r="F22" s="8">
        <v>570</v>
      </c>
      <c r="G22" s="8">
        <v>810</v>
      </c>
      <c r="H22" s="8">
        <v>900</v>
      </c>
      <c r="I22" s="8">
        <v>1140</v>
      </c>
      <c r="J22" s="8">
        <v>1140</v>
      </c>
      <c r="K22" s="8">
        <v>1290</v>
      </c>
      <c r="L22" s="8">
        <v>1290</v>
      </c>
      <c r="M22" s="8">
        <v>1440</v>
      </c>
      <c r="N22" s="8">
        <v>1440</v>
      </c>
      <c r="O22" s="44">
        <f t="shared" ref="O22" si="3">SUM(C22:N22)</f>
        <v>10890</v>
      </c>
    </row>
    <row r="23" spans="1:16">
      <c r="A23" s="2" t="s">
        <v>1</v>
      </c>
      <c r="B23" s="2"/>
      <c r="C23" s="3">
        <v>2500</v>
      </c>
      <c r="D23" s="3">
        <v>2500</v>
      </c>
      <c r="E23" s="3">
        <v>2500</v>
      </c>
      <c r="F23" s="3">
        <v>2500</v>
      </c>
      <c r="G23" s="3">
        <v>2500</v>
      </c>
      <c r="H23" s="3">
        <v>2500</v>
      </c>
      <c r="I23" s="3">
        <v>2500</v>
      </c>
      <c r="J23" s="3">
        <v>2500</v>
      </c>
      <c r="K23" s="3">
        <v>2500</v>
      </c>
      <c r="L23" s="3">
        <v>2500</v>
      </c>
      <c r="M23" s="3">
        <v>2500</v>
      </c>
      <c r="N23" s="3">
        <v>2500</v>
      </c>
      <c r="O23" s="5">
        <f t="shared" si="1"/>
        <v>30000</v>
      </c>
    </row>
    <row r="24" spans="1:16">
      <c r="A24" s="2" t="s">
        <v>2</v>
      </c>
      <c r="B24" s="45"/>
      <c r="C24" s="3">
        <v>258.75</v>
      </c>
      <c r="D24" s="3">
        <v>258.75</v>
      </c>
      <c r="E24" s="3">
        <v>258.75</v>
      </c>
      <c r="F24" s="3">
        <v>258.75</v>
      </c>
      <c r="G24" s="3">
        <v>258.75</v>
      </c>
      <c r="H24" s="3">
        <v>258.75</v>
      </c>
      <c r="I24" s="3">
        <v>258.75</v>
      </c>
      <c r="J24" s="3">
        <v>258.75</v>
      </c>
      <c r="K24" s="3">
        <v>258.75</v>
      </c>
      <c r="L24" s="3">
        <v>258.75</v>
      </c>
      <c r="M24" s="3">
        <v>258.75</v>
      </c>
      <c r="N24" s="3">
        <v>258.75</v>
      </c>
      <c r="O24" s="5">
        <f t="shared" si="1"/>
        <v>3105</v>
      </c>
    </row>
    <row r="25" spans="1:16">
      <c r="A25" s="2" t="s">
        <v>3</v>
      </c>
      <c r="B25" s="45"/>
      <c r="C25" s="3">
        <v>280</v>
      </c>
      <c r="D25" s="3">
        <v>400</v>
      </c>
      <c r="E25" s="3">
        <v>640</v>
      </c>
      <c r="F25" s="3">
        <v>700</v>
      </c>
      <c r="G25" s="3">
        <v>1000</v>
      </c>
      <c r="H25" s="3">
        <v>1060</v>
      </c>
      <c r="I25" s="3">
        <v>1300</v>
      </c>
      <c r="J25" s="3">
        <v>1390</v>
      </c>
      <c r="K25" s="3">
        <v>1600</v>
      </c>
      <c r="L25" s="3">
        <v>1630</v>
      </c>
      <c r="M25" s="3">
        <v>1900</v>
      </c>
      <c r="N25" s="3">
        <v>1930</v>
      </c>
      <c r="O25" s="5">
        <f t="shared" si="1"/>
        <v>13830</v>
      </c>
    </row>
    <row r="26" spans="1:16">
      <c r="A26" s="2" t="s">
        <v>4</v>
      </c>
      <c r="B26" s="45"/>
      <c r="C26" s="3">
        <v>25.2</v>
      </c>
      <c r="D26" s="3">
        <v>36</v>
      </c>
      <c r="E26" s="3">
        <v>57.599999999999994</v>
      </c>
      <c r="F26" s="3">
        <v>63</v>
      </c>
      <c r="G26" s="3">
        <v>90</v>
      </c>
      <c r="H26" s="3">
        <v>95.399999999999991</v>
      </c>
      <c r="I26" s="3">
        <v>117</v>
      </c>
      <c r="J26" s="3">
        <v>125.1</v>
      </c>
      <c r="K26" s="3">
        <v>144</v>
      </c>
      <c r="L26" s="3">
        <v>146.69999999999999</v>
      </c>
      <c r="M26" s="3">
        <v>171</v>
      </c>
      <c r="N26" s="3">
        <v>173.7</v>
      </c>
      <c r="O26" s="5">
        <f t="shared" si="1"/>
        <v>1244.7</v>
      </c>
    </row>
    <row r="27" spans="1:16">
      <c r="A27" s="2" t="s">
        <v>5</v>
      </c>
      <c r="B27" s="45"/>
      <c r="C27" s="3">
        <v>83.399999999999991</v>
      </c>
      <c r="D27" s="3">
        <v>87</v>
      </c>
      <c r="E27" s="3">
        <v>94.2</v>
      </c>
      <c r="F27" s="3">
        <v>96</v>
      </c>
      <c r="G27" s="3">
        <v>105</v>
      </c>
      <c r="H27" s="3">
        <v>106.8</v>
      </c>
      <c r="I27" s="3">
        <v>114</v>
      </c>
      <c r="J27" s="3">
        <v>116.69999999999999</v>
      </c>
      <c r="K27" s="3">
        <v>123</v>
      </c>
      <c r="L27" s="3">
        <v>123.89999999999999</v>
      </c>
      <c r="M27" s="3">
        <v>132</v>
      </c>
      <c r="N27" s="3">
        <v>132.9</v>
      </c>
      <c r="O27" s="5">
        <f t="shared" si="1"/>
        <v>1314.9</v>
      </c>
    </row>
    <row r="28" spans="1:16">
      <c r="A28" s="2" t="s">
        <v>10</v>
      </c>
      <c r="B28" s="45"/>
      <c r="C28" s="3">
        <v>90</v>
      </c>
      <c r="D28" s="3">
        <v>135</v>
      </c>
      <c r="E28" s="3">
        <v>240</v>
      </c>
      <c r="F28" s="3">
        <v>255</v>
      </c>
      <c r="G28" s="3">
        <v>390</v>
      </c>
      <c r="H28" s="3">
        <v>405</v>
      </c>
      <c r="I28" s="3">
        <v>510</v>
      </c>
      <c r="J28" s="3">
        <v>540</v>
      </c>
      <c r="K28" s="3">
        <v>630</v>
      </c>
      <c r="L28" s="3">
        <v>630</v>
      </c>
      <c r="M28" s="3">
        <v>750</v>
      </c>
      <c r="N28" s="3">
        <v>750</v>
      </c>
      <c r="O28" s="5">
        <f>SUM(C28:N28)</f>
        <v>5325</v>
      </c>
    </row>
    <row r="29" spans="1:16" ht="16" thickBot="1">
      <c r="A29" s="7" t="s">
        <v>13</v>
      </c>
      <c r="B29" s="46"/>
      <c r="C29" s="8">
        <v>1000</v>
      </c>
      <c r="D29" s="8">
        <v>1000</v>
      </c>
      <c r="E29" s="8">
        <v>1000</v>
      </c>
      <c r="F29" s="8">
        <v>1000</v>
      </c>
      <c r="G29" s="8">
        <v>1000</v>
      </c>
      <c r="H29" s="8">
        <v>1000</v>
      </c>
      <c r="I29" s="8">
        <v>1000</v>
      </c>
      <c r="J29" s="8">
        <v>1000</v>
      </c>
      <c r="K29" s="8">
        <v>1000</v>
      </c>
      <c r="L29" s="8">
        <v>1000</v>
      </c>
      <c r="M29" s="8">
        <v>1000</v>
      </c>
      <c r="N29" s="8">
        <v>1000</v>
      </c>
      <c r="O29" s="44">
        <f>SUM(C29:N29)</f>
        <v>12000</v>
      </c>
    </row>
    <row r="30" spans="1:16">
      <c r="A30" s="2" t="s">
        <v>7</v>
      </c>
      <c r="B30" s="45"/>
      <c r="C30" s="3">
        <v>14</v>
      </c>
      <c r="D30" s="3">
        <v>20</v>
      </c>
      <c r="E30" s="3">
        <v>32</v>
      </c>
      <c r="F30" s="3">
        <v>35</v>
      </c>
      <c r="G30" s="3">
        <v>50</v>
      </c>
      <c r="H30" s="3">
        <v>53</v>
      </c>
      <c r="I30" s="3">
        <v>65</v>
      </c>
      <c r="J30" s="3">
        <v>69.5</v>
      </c>
      <c r="K30" s="3">
        <v>80</v>
      </c>
      <c r="L30" s="3">
        <v>81.5</v>
      </c>
      <c r="M30" s="3">
        <v>95</v>
      </c>
      <c r="N30" s="3">
        <v>96.5</v>
      </c>
      <c r="O30" s="5">
        <f t="shared" si="1"/>
        <v>691.5</v>
      </c>
    </row>
    <row r="31" spans="1:16">
      <c r="A31" s="4" t="s">
        <v>6</v>
      </c>
      <c r="B31" s="2"/>
      <c r="C31" s="3">
        <v>700.00000000000011</v>
      </c>
      <c r="D31" s="3">
        <v>700.00000000000011</v>
      </c>
      <c r="E31" s="3">
        <v>700.00000000000011</v>
      </c>
      <c r="F31" s="3">
        <v>700.00000000000011</v>
      </c>
      <c r="G31" s="3">
        <v>700.00000000000011</v>
      </c>
      <c r="H31" s="3">
        <v>700.00000000000011</v>
      </c>
      <c r="I31" s="3">
        <v>700.00000000000011</v>
      </c>
      <c r="J31" s="3">
        <v>700.00000000000011</v>
      </c>
      <c r="K31" s="3">
        <v>700.00000000000011</v>
      </c>
      <c r="L31" s="3">
        <v>700.00000000000011</v>
      </c>
      <c r="M31" s="3">
        <v>700.00000000000011</v>
      </c>
      <c r="N31" s="3">
        <v>700.00000000000011</v>
      </c>
      <c r="O31" s="5">
        <f t="shared" si="1"/>
        <v>8400.0000000000018</v>
      </c>
    </row>
    <row r="32" spans="1:16">
      <c r="A32" s="4" t="s">
        <v>9</v>
      </c>
      <c r="B32" s="2"/>
      <c r="C32" s="3">
        <v>265</v>
      </c>
      <c r="D32" s="3">
        <v>376</v>
      </c>
      <c r="E32" s="3">
        <v>592</v>
      </c>
      <c r="F32" s="3">
        <v>643</v>
      </c>
      <c r="G32" s="3">
        <v>919</v>
      </c>
      <c r="H32" s="3">
        <v>970</v>
      </c>
      <c r="I32" s="3">
        <v>1186</v>
      </c>
      <c r="J32" s="3">
        <v>1276</v>
      </c>
      <c r="K32" s="3">
        <v>1471</v>
      </c>
      <c r="L32" s="3">
        <v>1501</v>
      </c>
      <c r="M32" s="3">
        <v>1756</v>
      </c>
      <c r="N32" s="3">
        <v>1786</v>
      </c>
      <c r="O32" s="5">
        <f t="shared" si="1"/>
        <v>12741</v>
      </c>
    </row>
    <row r="33" spans="1:15">
      <c r="A33" s="4" t="s">
        <v>11</v>
      </c>
      <c r="B33" s="2"/>
      <c r="C33" s="3">
        <v>500</v>
      </c>
      <c r="D33" s="3">
        <v>500</v>
      </c>
      <c r="E33" s="3">
        <v>500</v>
      </c>
      <c r="F33" s="3">
        <v>500</v>
      </c>
      <c r="G33" s="3">
        <v>500</v>
      </c>
      <c r="H33" s="3">
        <v>500</v>
      </c>
      <c r="I33" s="3">
        <v>500</v>
      </c>
      <c r="J33" s="3">
        <v>500</v>
      </c>
      <c r="K33" s="3">
        <v>500</v>
      </c>
      <c r="L33" s="3">
        <v>500</v>
      </c>
      <c r="M33" s="3">
        <v>500</v>
      </c>
      <c r="N33" s="3">
        <v>500</v>
      </c>
      <c r="O33" s="5">
        <f t="shared" si="1"/>
        <v>6000</v>
      </c>
    </row>
    <row r="34" spans="1:15">
      <c r="A34" s="4" t="s">
        <v>12</v>
      </c>
      <c r="B34" s="2"/>
      <c r="C34" s="3">
        <v>500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5">
        <f t="shared" si="1"/>
        <v>500</v>
      </c>
    </row>
    <row r="35" spans="1:15">
      <c r="A35" s="4" t="s">
        <v>14</v>
      </c>
      <c r="B35" s="2"/>
      <c r="C35" s="3">
        <v>1200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5">
        <f t="shared" si="1"/>
        <v>1200</v>
      </c>
    </row>
    <row r="36" spans="1:15">
      <c r="A36" s="4" t="s">
        <v>16</v>
      </c>
      <c r="B36" s="2"/>
      <c r="C36" s="3">
        <v>0</v>
      </c>
      <c r="D36" s="3">
        <v>0</v>
      </c>
      <c r="E36" s="3">
        <v>500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5">
        <f t="shared" si="1"/>
        <v>500</v>
      </c>
    </row>
    <row r="37" spans="1:15">
      <c r="A37" s="4" t="s">
        <v>17</v>
      </c>
      <c r="B37" s="2"/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50</v>
      </c>
      <c r="N37" s="3">
        <v>0</v>
      </c>
      <c r="O37" s="5">
        <f t="shared" si="1"/>
        <v>50</v>
      </c>
    </row>
    <row r="38" spans="1:15">
      <c r="A38" s="4" t="s">
        <v>19</v>
      </c>
      <c r="B38" s="2"/>
      <c r="C38" s="3">
        <v>100</v>
      </c>
      <c r="D38" s="3">
        <v>100</v>
      </c>
      <c r="E38" s="3">
        <v>100</v>
      </c>
      <c r="F38" s="3">
        <v>100</v>
      </c>
      <c r="G38" s="3">
        <v>100</v>
      </c>
      <c r="H38" s="3">
        <v>100</v>
      </c>
      <c r="I38" s="3">
        <v>100</v>
      </c>
      <c r="J38" s="3">
        <v>100</v>
      </c>
      <c r="K38" s="3">
        <v>100</v>
      </c>
      <c r="L38" s="3">
        <v>100</v>
      </c>
      <c r="M38" s="3">
        <v>100</v>
      </c>
      <c r="N38" s="3">
        <v>100</v>
      </c>
      <c r="O38" s="5">
        <f t="shared" si="1"/>
        <v>1200</v>
      </c>
    </row>
    <row r="39" spans="1:15">
      <c r="A39" s="4" t="s">
        <v>20</v>
      </c>
      <c r="B39" s="2"/>
      <c r="C39" s="3">
        <v>20</v>
      </c>
      <c r="D39" s="3">
        <v>20</v>
      </c>
      <c r="E39" s="3">
        <v>20</v>
      </c>
      <c r="F39" s="3">
        <v>20</v>
      </c>
      <c r="G39" s="3">
        <v>20</v>
      </c>
      <c r="H39" s="3">
        <v>20</v>
      </c>
      <c r="I39" s="3">
        <v>20</v>
      </c>
      <c r="J39" s="3">
        <v>20</v>
      </c>
      <c r="K39" s="3">
        <v>20</v>
      </c>
      <c r="L39" s="3">
        <v>20</v>
      </c>
      <c r="M39" s="3">
        <v>20</v>
      </c>
      <c r="N39" s="3">
        <v>20</v>
      </c>
      <c r="O39" s="5">
        <f t="shared" si="1"/>
        <v>240</v>
      </c>
    </row>
    <row r="40" spans="1:15">
      <c r="A40" s="4" t="s">
        <v>21</v>
      </c>
      <c r="B40" s="2"/>
      <c r="C40" s="3">
        <v>1100</v>
      </c>
      <c r="D40" s="3">
        <v>1100</v>
      </c>
      <c r="E40" s="3">
        <v>1100</v>
      </c>
      <c r="F40" s="3">
        <v>1100</v>
      </c>
      <c r="G40" s="3">
        <v>1100</v>
      </c>
      <c r="H40" s="3">
        <v>1100</v>
      </c>
      <c r="I40" s="3">
        <v>1100</v>
      </c>
      <c r="J40" s="3">
        <v>1100</v>
      </c>
      <c r="K40" s="3">
        <v>1100</v>
      </c>
      <c r="L40" s="3">
        <v>1100</v>
      </c>
      <c r="M40" s="3">
        <v>1100</v>
      </c>
      <c r="N40" s="3">
        <v>1100</v>
      </c>
      <c r="O40" s="5">
        <f t="shared" si="1"/>
        <v>13200</v>
      </c>
    </row>
    <row r="41" spans="1:15">
      <c r="A41" s="4" t="s">
        <v>22</v>
      </c>
      <c r="B41" s="2"/>
      <c r="C41" s="3">
        <v>200</v>
      </c>
      <c r="D41" s="3">
        <v>200</v>
      </c>
      <c r="E41" s="3">
        <v>200</v>
      </c>
      <c r="F41" s="3">
        <v>200</v>
      </c>
      <c r="G41" s="3">
        <v>200</v>
      </c>
      <c r="H41" s="3">
        <v>200</v>
      </c>
      <c r="I41" s="3">
        <v>200</v>
      </c>
      <c r="J41" s="3">
        <v>200</v>
      </c>
      <c r="K41" s="3">
        <v>200</v>
      </c>
      <c r="L41" s="3">
        <v>200</v>
      </c>
      <c r="M41" s="3">
        <v>200</v>
      </c>
      <c r="N41" s="3">
        <v>200</v>
      </c>
      <c r="O41" s="5">
        <f t="shared" si="1"/>
        <v>2400</v>
      </c>
    </row>
    <row r="42" spans="1:15">
      <c r="A42" s="4" t="s">
        <v>23</v>
      </c>
      <c r="B42" s="2"/>
      <c r="C42" s="3">
        <v>20</v>
      </c>
      <c r="D42" s="3">
        <v>20</v>
      </c>
      <c r="E42" s="3">
        <v>20</v>
      </c>
      <c r="F42" s="3">
        <v>20</v>
      </c>
      <c r="G42" s="3">
        <v>20</v>
      </c>
      <c r="H42" s="3">
        <v>20</v>
      </c>
      <c r="I42" s="3">
        <v>20</v>
      </c>
      <c r="J42" s="3">
        <v>20</v>
      </c>
      <c r="K42" s="3">
        <v>20</v>
      </c>
      <c r="L42" s="3">
        <v>20</v>
      </c>
      <c r="M42" s="3">
        <v>20</v>
      </c>
      <c r="N42" s="3">
        <v>20</v>
      </c>
      <c r="O42" s="5">
        <f t="shared" si="1"/>
        <v>240</v>
      </c>
    </row>
    <row r="43" spans="1:15">
      <c r="A43" s="4" t="s">
        <v>24</v>
      </c>
      <c r="B43" s="2"/>
      <c r="C43" s="3">
        <v>120</v>
      </c>
      <c r="D43" s="3">
        <v>120</v>
      </c>
      <c r="E43" s="3">
        <v>120</v>
      </c>
      <c r="F43" s="3">
        <v>120</v>
      </c>
      <c r="G43" s="3">
        <v>120</v>
      </c>
      <c r="H43" s="3">
        <v>120</v>
      </c>
      <c r="I43" s="3">
        <v>120</v>
      </c>
      <c r="J43" s="3">
        <v>120</v>
      </c>
      <c r="K43" s="3">
        <v>120</v>
      </c>
      <c r="L43" s="3">
        <v>120</v>
      </c>
      <c r="M43" s="3">
        <v>120</v>
      </c>
      <c r="N43" s="3">
        <v>120</v>
      </c>
      <c r="O43" s="5">
        <f t="shared" si="1"/>
        <v>1440</v>
      </c>
    </row>
    <row r="44" spans="1:15">
      <c r="A44" s="4" t="s">
        <v>25</v>
      </c>
      <c r="B44" s="2"/>
      <c r="C44" s="3">
        <v>0</v>
      </c>
      <c r="D44" s="3">
        <v>0</v>
      </c>
      <c r="E44" s="3">
        <v>1200</v>
      </c>
      <c r="F44" s="3">
        <v>0</v>
      </c>
      <c r="G44" s="3">
        <v>0</v>
      </c>
      <c r="H44" s="3">
        <v>1000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5">
        <f t="shared" si="1"/>
        <v>2200</v>
      </c>
    </row>
    <row r="45" spans="1:15">
      <c r="A45" s="4" t="s">
        <v>26</v>
      </c>
      <c r="B45" s="2"/>
      <c r="C45" s="3">
        <v>150</v>
      </c>
      <c r="D45" s="3">
        <v>150</v>
      </c>
      <c r="E45" s="3">
        <v>150</v>
      </c>
      <c r="F45" s="3">
        <v>150</v>
      </c>
      <c r="G45" s="3">
        <v>150</v>
      </c>
      <c r="H45" s="3">
        <v>150</v>
      </c>
      <c r="I45" s="3">
        <v>150</v>
      </c>
      <c r="J45" s="3">
        <v>150</v>
      </c>
      <c r="K45" s="3">
        <v>150</v>
      </c>
      <c r="L45" s="3">
        <v>150</v>
      </c>
      <c r="M45" s="3">
        <v>150</v>
      </c>
      <c r="N45" s="3">
        <v>150</v>
      </c>
      <c r="O45" s="5">
        <f t="shared" si="1"/>
        <v>1800</v>
      </c>
    </row>
    <row r="46" spans="1:15">
      <c r="A46" s="4" t="s">
        <v>27</v>
      </c>
      <c r="B46" s="2"/>
      <c r="C46" s="3">
        <v>300</v>
      </c>
      <c r="D46" s="3">
        <v>300</v>
      </c>
      <c r="E46" s="3">
        <v>300</v>
      </c>
      <c r="F46" s="3">
        <v>300</v>
      </c>
      <c r="G46" s="3">
        <v>300</v>
      </c>
      <c r="H46" s="3">
        <v>300</v>
      </c>
      <c r="I46" s="3">
        <v>300</v>
      </c>
      <c r="J46" s="3">
        <v>300</v>
      </c>
      <c r="K46" s="3">
        <v>300</v>
      </c>
      <c r="L46" s="3">
        <v>300</v>
      </c>
      <c r="M46" s="3">
        <v>300</v>
      </c>
      <c r="N46" s="3">
        <v>300</v>
      </c>
      <c r="O46" s="5">
        <f t="shared" si="1"/>
        <v>3600</v>
      </c>
    </row>
    <row r="47" spans="1:15">
      <c r="A47" s="4" t="s">
        <v>18</v>
      </c>
      <c r="B47" s="2"/>
      <c r="C47" s="3">
        <v>50</v>
      </c>
      <c r="D47" s="3">
        <v>50</v>
      </c>
      <c r="E47" s="3">
        <v>50</v>
      </c>
      <c r="F47" s="3">
        <v>50</v>
      </c>
      <c r="G47" s="3">
        <v>50</v>
      </c>
      <c r="H47" s="3">
        <v>50</v>
      </c>
      <c r="I47" s="3">
        <v>50</v>
      </c>
      <c r="J47" s="3">
        <v>50</v>
      </c>
      <c r="K47" s="3">
        <v>50</v>
      </c>
      <c r="L47" s="3">
        <v>50</v>
      </c>
      <c r="M47" s="3">
        <v>50</v>
      </c>
      <c r="N47" s="3">
        <v>50</v>
      </c>
      <c r="O47" s="5">
        <f t="shared" si="1"/>
        <v>600</v>
      </c>
    </row>
    <row r="48" spans="1:15">
      <c r="A48" s="4" t="s">
        <v>38</v>
      </c>
      <c r="B48" s="2"/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5">
        <f t="shared" ref="O48:O58" si="4">SUM(C48:N48)</f>
        <v>0</v>
      </c>
    </row>
    <row r="49" spans="1:15">
      <c r="A49" s="4" t="s">
        <v>39</v>
      </c>
      <c r="B49" s="2"/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5">
        <f t="shared" si="4"/>
        <v>0</v>
      </c>
    </row>
    <row r="50" spans="1:15">
      <c r="A50" s="4" t="s">
        <v>40</v>
      </c>
      <c r="B50" s="2"/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5">
        <f t="shared" si="4"/>
        <v>0</v>
      </c>
    </row>
    <row r="51" spans="1:15">
      <c r="A51" s="4" t="s">
        <v>40</v>
      </c>
      <c r="B51" s="2"/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5">
        <f t="shared" si="4"/>
        <v>0</v>
      </c>
    </row>
    <row r="52" spans="1:15" ht="16">
      <c r="A52" s="2" t="s">
        <v>41</v>
      </c>
      <c r="B52" s="2"/>
      <c r="C52" s="34">
        <f>Am!C8</f>
        <v>50</v>
      </c>
      <c r="D52" s="34">
        <f>Am!C9</f>
        <v>49.283359923528607</v>
      </c>
      <c r="E52" s="34">
        <f>Am!C10</f>
        <v>48.563136646674856</v>
      </c>
      <c r="F52" s="34">
        <f>Am!C11</f>
        <v>47.839312253436837</v>
      </c>
      <c r="G52" s="34">
        <f>Am!C12</f>
        <v>47.111868738232623</v>
      </c>
      <c r="H52" s="34">
        <f>Am!C13</f>
        <v>46.380788005452395</v>
      </c>
      <c r="I52" s="34">
        <f>Am!C14</f>
        <v>45.646051869008261</v>
      </c>
      <c r="J52" s="34">
        <f>Am!C15</f>
        <v>44.907642051881901</v>
      </c>
      <c r="K52" s="34">
        <f>Am!C16</f>
        <v>44.165540185669919</v>
      </c>
      <c r="L52" s="34">
        <f>Am!C17</f>
        <v>43.419727810126872</v>
      </c>
      <c r="M52" s="34">
        <f>Am!C18</f>
        <v>42.670186372706112</v>
      </c>
      <c r="N52" s="34">
        <f>Am!C19</f>
        <v>41.91689722809825</v>
      </c>
      <c r="O52" s="5">
        <f t="shared" si="4"/>
        <v>551.90451108481659</v>
      </c>
    </row>
    <row r="53" spans="1:15" ht="16">
      <c r="A53" s="2" t="s">
        <v>42</v>
      </c>
      <c r="B53" s="2"/>
      <c r="C53" s="34">
        <f>Am!I8</f>
        <v>100</v>
      </c>
      <c r="D53" s="34">
        <f>Am!I9</f>
        <v>98.566719847057215</v>
      </c>
      <c r="E53" s="34">
        <f>Am!I10</f>
        <v>97.126273293349712</v>
      </c>
      <c r="F53" s="34">
        <f>Am!I11</f>
        <v>95.678624506873675</v>
      </c>
      <c r="G53" s="34">
        <f>Am!I12</f>
        <v>94.223737476465246</v>
      </c>
      <c r="H53" s="34">
        <f>Am!I13</f>
        <v>92.76157601090479</v>
      </c>
      <c r="I53" s="34">
        <f>Am!I14</f>
        <v>91.292103738016522</v>
      </c>
      <c r="J53" s="34">
        <f>Am!I15</f>
        <v>89.815284103763801</v>
      </c>
      <c r="K53" s="34">
        <f>Am!I16</f>
        <v>88.331080371339837</v>
      </c>
      <c r="L53" s="34">
        <f>Am!I17</f>
        <v>86.839455620253744</v>
      </c>
      <c r="M53" s="34">
        <f>Am!I18</f>
        <v>85.340372745412225</v>
      </c>
      <c r="N53" s="34">
        <f>Am!I19</f>
        <v>83.8337944561965</v>
      </c>
      <c r="O53" s="5">
        <f t="shared" si="4"/>
        <v>1103.8090221696332</v>
      </c>
    </row>
    <row r="54" spans="1:15" ht="16">
      <c r="A54" s="2" t="s">
        <v>43</v>
      </c>
      <c r="B54" s="2"/>
      <c r="C54" s="34">
        <f>Am!O8</f>
        <v>150</v>
      </c>
      <c r="D54" s="34">
        <f>Am!O9</f>
        <v>147.85007977058581</v>
      </c>
      <c r="E54" s="34">
        <f>Am!O10</f>
        <v>145.68940994002458</v>
      </c>
      <c r="F54" s="34">
        <f>Am!O11</f>
        <v>143.5179367603105</v>
      </c>
      <c r="G54" s="34">
        <f>Am!O12</f>
        <v>141.33560621469786</v>
      </c>
      <c r="H54" s="34">
        <f>Am!O13</f>
        <v>139.14236401635716</v>
      </c>
      <c r="I54" s="34">
        <f>Am!O14</f>
        <v>136.93815560702475</v>
      </c>
      <c r="J54" s="34">
        <f>Am!O15</f>
        <v>134.72292615564569</v>
      </c>
      <c r="K54" s="34">
        <f>Am!O16</f>
        <v>132.49662055700975</v>
      </c>
      <c r="L54" s="34">
        <f>Am!O17</f>
        <v>130.2591834303806</v>
      </c>
      <c r="M54" s="34">
        <f>Am!O18</f>
        <v>128.01055911811832</v>
      </c>
      <c r="N54" s="34">
        <f>Am!O19</f>
        <v>125.75069168429471</v>
      </c>
      <c r="O54" s="5">
        <f t="shared" si="4"/>
        <v>1655.7135332544497</v>
      </c>
    </row>
    <row r="55" spans="1:15" ht="16">
      <c r="A55" s="2" t="s">
        <v>44</v>
      </c>
      <c r="B55" s="2"/>
      <c r="C55" s="34">
        <f>Am!U8</f>
        <v>200</v>
      </c>
      <c r="D55" s="34">
        <f>Am!U9</f>
        <v>197.13343969411443</v>
      </c>
      <c r="E55" s="34">
        <f>Am!U10</f>
        <v>194.25254658669942</v>
      </c>
      <c r="F55" s="34">
        <f>Am!U11</f>
        <v>191.35724901374735</v>
      </c>
      <c r="G55" s="34">
        <f>Am!U12</f>
        <v>188.44747495293049</v>
      </c>
      <c r="H55" s="34">
        <f>Am!U13</f>
        <v>185.52315202180958</v>
      </c>
      <c r="I55" s="34">
        <f>Am!U14</f>
        <v>182.58420747603304</v>
      </c>
      <c r="J55" s="34">
        <f>Am!U15</f>
        <v>179.6305682075276</v>
      </c>
      <c r="K55" s="34">
        <f>Am!U16</f>
        <v>176.66216074267967</v>
      </c>
      <c r="L55" s="34">
        <f>Am!U17</f>
        <v>173.67891124050749</v>
      </c>
      <c r="M55" s="34">
        <f>Am!U18</f>
        <v>170.68074549082445</v>
      </c>
      <c r="N55" s="34">
        <f>Am!U19</f>
        <v>167.667588912393</v>
      </c>
      <c r="O55" s="5">
        <f t="shared" si="4"/>
        <v>2207.6180443392664</v>
      </c>
    </row>
    <row r="56" spans="1:15" ht="16">
      <c r="A56" s="2" t="s">
        <v>45</v>
      </c>
      <c r="B56" s="2"/>
      <c r="C56" s="34">
        <f>Am!AA8</f>
        <v>250</v>
      </c>
      <c r="D56" s="34">
        <f>Am!AA9</f>
        <v>246.41679961764302</v>
      </c>
      <c r="E56" s="34">
        <f>Am!AA10</f>
        <v>242.81568323337427</v>
      </c>
      <c r="F56" s="34">
        <f>Am!AA11</f>
        <v>239.19656126718417</v>
      </c>
      <c r="G56" s="34">
        <f>Am!AA12</f>
        <v>235.55934369116309</v>
      </c>
      <c r="H56" s="34">
        <f>Am!AA13</f>
        <v>231.90394002726194</v>
      </c>
      <c r="I56" s="34">
        <f>Am!AA14</f>
        <v>228.23025934504128</v>
      </c>
      <c r="J56" s="34">
        <f>Am!AA15</f>
        <v>224.53821025940951</v>
      </c>
      <c r="K56" s="34">
        <f>Am!AA16</f>
        <v>220.82770092834954</v>
      </c>
      <c r="L56" s="34">
        <f>Am!AA17</f>
        <v>217.09863905063432</v>
      </c>
      <c r="M56" s="34">
        <f>Am!AA18</f>
        <v>213.35093186353049</v>
      </c>
      <c r="N56" s="34">
        <f>Am!AA19</f>
        <v>209.58448614049118</v>
      </c>
      <c r="O56" s="5">
        <f t="shared" si="4"/>
        <v>2759.5225554240828</v>
      </c>
    </row>
    <row r="57" spans="1:15" ht="16">
      <c r="A57" s="2" t="s">
        <v>46</v>
      </c>
      <c r="B57" s="2"/>
      <c r="C57" s="34">
        <f>Am!AG8</f>
        <v>300</v>
      </c>
      <c r="D57" s="34">
        <f>Am!AG9</f>
        <v>295.70015954117162</v>
      </c>
      <c r="E57" s="34">
        <f>Am!AG10</f>
        <v>291.37881988004915</v>
      </c>
      <c r="F57" s="34">
        <f>Am!AG11</f>
        <v>287.03587352062101</v>
      </c>
      <c r="G57" s="34">
        <f>Am!AG12</f>
        <v>282.67121242939572</v>
      </c>
      <c r="H57" s="34">
        <f>Am!AG13</f>
        <v>278.28472803271433</v>
      </c>
      <c r="I57" s="34">
        <f>Am!AG14</f>
        <v>273.87631121404951</v>
      </c>
      <c r="J57" s="34">
        <f>Am!AG15</f>
        <v>269.44585231129139</v>
      </c>
      <c r="K57" s="34">
        <f>Am!AG16</f>
        <v>264.9932411140195</v>
      </c>
      <c r="L57" s="34">
        <f>Am!AG17</f>
        <v>260.5183668607612</v>
      </c>
      <c r="M57" s="34">
        <f>Am!AG18</f>
        <v>256.02111823623665</v>
      </c>
      <c r="N57" s="34">
        <f>Am!AG19</f>
        <v>251.50138336858942</v>
      </c>
      <c r="O57" s="5">
        <f t="shared" si="4"/>
        <v>3311.4270665088993</v>
      </c>
    </row>
    <row r="58" spans="1:15">
      <c r="A58" s="2" t="s">
        <v>47</v>
      </c>
      <c r="B58" s="2"/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5">
        <f t="shared" si="4"/>
        <v>0</v>
      </c>
    </row>
    <row r="59" spans="1:15">
      <c r="A59" s="2" t="s">
        <v>8</v>
      </c>
      <c r="B59" s="2"/>
      <c r="C59" s="3">
        <v>25</v>
      </c>
      <c r="D59" s="3">
        <v>25</v>
      </c>
      <c r="E59" s="3">
        <v>25</v>
      </c>
      <c r="F59" s="3">
        <v>25</v>
      </c>
      <c r="G59" s="3">
        <v>25</v>
      </c>
      <c r="H59" s="3">
        <v>25</v>
      </c>
      <c r="I59" s="3">
        <v>25</v>
      </c>
      <c r="J59" s="3">
        <v>25</v>
      </c>
      <c r="K59" s="3">
        <v>25</v>
      </c>
      <c r="L59" s="3">
        <v>25</v>
      </c>
      <c r="M59" s="3">
        <v>25</v>
      </c>
      <c r="N59" s="3">
        <v>25</v>
      </c>
      <c r="O59" s="5">
        <f t="shared" si="1"/>
        <v>300</v>
      </c>
    </row>
    <row r="60" spans="1:15">
      <c r="A60" s="2" t="s">
        <v>15</v>
      </c>
      <c r="B60" s="2"/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5">
        <f t="shared" si="1"/>
        <v>0</v>
      </c>
    </row>
    <row r="61" spans="1:15" ht="17" customHeight="1">
      <c r="A61" s="41" t="s">
        <v>48</v>
      </c>
      <c r="B61" s="42"/>
      <c r="C61" s="42">
        <f>SUM(C23:C60)</f>
        <v>10551.35</v>
      </c>
      <c r="D61" s="42">
        <f>SUM(D23:D60)</f>
        <v>9132.7005583941009</v>
      </c>
      <c r="E61" s="42">
        <f t="shared" ref="E61:O61" si="5">SUM(E22:E60)</f>
        <v>11899.375869580172</v>
      </c>
      <c r="F61" s="42">
        <f t="shared" si="5"/>
        <v>10410.375557322173</v>
      </c>
      <c r="G61" s="42">
        <f t="shared" si="5"/>
        <v>11397.099243502884</v>
      </c>
      <c r="H61" s="42">
        <f t="shared" si="5"/>
        <v>12607.946548114502</v>
      </c>
      <c r="I61" s="42">
        <f t="shared" si="5"/>
        <v>12434.317089249171</v>
      </c>
      <c r="J61" s="42">
        <f t="shared" si="5"/>
        <v>12644.11048308952</v>
      </c>
      <c r="K61" s="42">
        <f t="shared" si="5"/>
        <v>13309.226343899069</v>
      </c>
      <c r="L61" s="42">
        <f t="shared" si="5"/>
        <v>13358.664284012664</v>
      </c>
      <c r="M61" s="42">
        <f t="shared" si="5"/>
        <v>14233.823913826827</v>
      </c>
      <c r="N61" s="42">
        <f t="shared" si="5"/>
        <v>14233.104841790062</v>
      </c>
      <c r="O61" s="42">
        <f t="shared" si="5"/>
        <v>146602.09473278117</v>
      </c>
    </row>
    <row r="62" spans="1:15" ht="17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7" customHeight="1">
      <c r="A63" s="2" t="s">
        <v>49</v>
      </c>
      <c r="B63" s="42"/>
      <c r="C63" s="34">
        <f>Am!D8</f>
        <v>143.32801529427914</v>
      </c>
      <c r="D63" s="34">
        <f>Am!D9</f>
        <v>144.04465537075055</v>
      </c>
      <c r="E63" s="34">
        <f>Am!D10</f>
        <v>144.76487864760429</v>
      </c>
      <c r="F63" s="34">
        <f>Am!D11</f>
        <v>145.4887030408423</v>
      </c>
      <c r="G63" s="34">
        <f>Am!D12</f>
        <v>146.21614655604651</v>
      </c>
      <c r="H63" s="34">
        <f>Am!D13</f>
        <v>146.94722728882675</v>
      </c>
      <c r="I63" s="34">
        <f>Am!D14</f>
        <v>147.68196342527088</v>
      </c>
      <c r="J63" s="34">
        <f>Am!D15</f>
        <v>148.42037324239723</v>
      </c>
      <c r="K63" s="34">
        <f>Am!D16</f>
        <v>149.16247510860921</v>
      </c>
      <c r="L63" s="34">
        <f>Am!D17</f>
        <v>149.90828748415225</v>
      </c>
      <c r="M63" s="34">
        <f>Am!D18</f>
        <v>150.65782892157301</v>
      </c>
      <c r="N63" s="34">
        <f>Am!D19</f>
        <v>151.4111180661809</v>
      </c>
      <c r="O63" s="5">
        <f t="shared" ref="O63:O70" si="6">SUM(C63:N63)</f>
        <v>1768.0316724465331</v>
      </c>
    </row>
    <row r="64" spans="1:15" ht="17" customHeight="1">
      <c r="A64" s="2" t="s">
        <v>50</v>
      </c>
      <c r="B64" s="42"/>
      <c r="C64" s="34">
        <f>Am!J8</f>
        <v>286.65603058855828</v>
      </c>
      <c r="D64" s="34">
        <f>Am!J9</f>
        <v>288.08931074150109</v>
      </c>
      <c r="E64" s="34">
        <f>Am!J10</f>
        <v>289.52975729520858</v>
      </c>
      <c r="F64" s="34">
        <f>Am!J11</f>
        <v>290.97740608168459</v>
      </c>
      <c r="G64" s="34">
        <f>Am!J12</f>
        <v>292.43229311209302</v>
      </c>
      <c r="H64" s="34">
        <f>Am!J13</f>
        <v>293.89445457765351</v>
      </c>
      <c r="I64" s="34">
        <f>Am!J14</f>
        <v>295.36392685054176</v>
      </c>
      <c r="J64" s="34">
        <f>Am!J15</f>
        <v>296.84074648479447</v>
      </c>
      <c r="K64" s="34">
        <f>Am!J16</f>
        <v>298.32495021721843</v>
      </c>
      <c r="L64" s="34">
        <f>Am!J17</f>
        <v>299.81657496830451</v>
      </c>
      <c r="M64" s="34">
        <f>Am!J18</f>
        <v>301.31565784314603</v>
      </c>
      <c r="N64" s="34">
        <f>Am!J19</f>
        <v>302.82223613236181</v>
      </c>
      <c r="O64" s="5">
        <f t="shared" si="6"/>
        <v>3536.0633448930662</v>
      </c>
    </row>
    <row r="65" spans="1:15" ht="17" customHeight="1">
      <c r="A65" s="2" t="s">
        <v>51</v>
      </c>
      <c r="B65" s="42"/>
      <c r="C65" s="34">
        <f>Am!P8</f>
        <v>429.98404588283745</v>
      </c>
      <c r="D65" s="34">
        <f>Am!P9</f>
        <v>432.13396611225164</v>
      </c>
      <c r="E65" s="34">
        <f>Am!P10</f>
        <v>434.29463594281287</v>
      </c>
      <c r="F65" s="34">
        <f>Am!P11</f>
        <v>436.46610912252697</v>
      </c>
      <c r="G65" s="34">
        <f>Am!P12</f>
        <v>438.64843966813959</v>
      </c>
      <c r="H65" s="34">
        <f>Am!P13</f>
        <v>440.84168186648026</v>
      </c>
      <c r="I65" s="34">
        <f>Am!P14</f>
        <v>443.04589027581267</v>
      </c>
      <c r="J65" s="34">
        <f>Am!P15</f>
        <v>445.26111972719173</v>
      </c>
      <c r="K65" s="34">
        <f>Am!P16</f>
        <v>447.4874253258277</v>
      </c>
      <c r="L65" s="34">
        <f>Am!P17</f>
        <v>449.72486245245682</v>
      </c>
      <c r="M65" s="34">
        <f>Am!P18</f>
        <v>451.97348676471915</v>
      </c>
      <c r="N65" s="34">
        <f>Am!P19</f>
        <v>454.23335419854277</v>
      </c>
      <c r="O65" s="5">
        <f t="shared" si="6"/>
        <v>5304.0950173396004</v>
      </c>
    </row>
    <row r="66" spans="1:15" ht="17" customHeight="1">
      <c r="A66" s="2" t="s">
        <v>52</v>
      </c>
      <c r="B66" s="42"/>
      <c r="C66" s="34">
        <f>Am!V8</f>
        <v>573.31206117711656</v>
      </c>
      <c r="D66" s="34">
        <f>Am!V9</f>
        <v>576.17862148300219</v>
      </c>
      <c r="E66" s="34">
        <f>Am!V10</f>
        <v>579.05951459041717</v>
      </c>
      <c r="F66" s="34">
        <f>Am!V11</f>
        <v>581.95481216336918</v>
      </c>
      <c r="G66" s="34">
        <f>Am!V12</f>
        <v>584.86458622418604</v>
      </c>
      <c r="H66" s="34">
        <f>Am!V13</f>
        <v>587.78890915530701</v>
      </c>
      <c r="I66" s="34">
        <f>Am!V14</f>
        <v>590.72785370108352</v>
      </c>
      <c r="J66" s="34">
        <f>Am!V15</f>
        <v>593.68149296958893</v>
      </c>
      <c r="K66" s="34">
        <f>Am!V16</f>
        <v>596.64990043443686</v>
      </c>
      <c r="L66" s="34">
        <f>Am!V17</f>
        <v>599.63314993660902</v>
      </c>
      <c r="M66" s="34">
        <f>Am!V18</f>
        <v>602.63131568629206</v>
      </c>
      <c r="N66" s="34">
        <f>Am!V19</f>
        <v>605.64447226472362</v>
      </c>
      <c r="O66" s="5">
        <f t="shared" si="6"/>
        <v>7072.1266897861324</v>
      </c>
    </row>
    <row r="67" spans="1:15" ht="17" customHeight="1">
      <c r="A67" s="2" t="s">
        <v>53</v>
      </c>
      <c r="B67" s="42"/>
      <c r="C67" s="34">
        <f>Am!AB8</f>
        <v>716.64007647139579</v>
      </c>
      <c r="D67" s="34">
        <f>Am!AB9</f>
        <v>720.22327685375274</v>
      </c>
      <c r="E67" s="34">
        <f>Am!AB10</f>
        <v>723.82439323802146</v>
      </c>
      <c r="F67" s="34">
        <f>Am!AB11</f>
        <v>727.44351520421162</v>
      </c>
      <c r="G67" s="34">
        <f>Am!AB12</f>
        <v>731.08073278023267</v>
      </c>
      <c r="H67" s="34">
        <f>Am!AB13</f>
        <v>734.73613644413388</v>
      </c>
      <c r="I67" s="34">
        <f>Am!AB14</f>
        <v>738.40981712635448</v>
      </c>
      <c r="J67" s="34">
        <f>Am!AB15</f>
        <v>742.10186621198625</v>
      </c>
      <c r="K67" s="34">
        <f>Am!AB16</f>
        <v>745.8123755430463</v>
      </c>
      <c r="L67" s="34">
        <f>Am!AB17</f>
        <v>749.54143742076144</v>
      </c>
      <c r="M67" s="34">
        <f>Am!AB18</f>
        <v>753.2891446078653</v>
      </c>
      <c r="N67" s="34">
        <f>Am!AB19</f>
        <v>757.05559033090458</v>
      </c>
      <c r="O67" s="5">
        <f t="shared" si="6"/>
        <v>8840.1583622326652</v>
      </c>
    </row>
    <row r="68" spans="1:15" ht="17" customHeight="1">
      <c r="A68" s="2" t="s">
        <v>54</v>
      </c>
      <c r="B68" s="42"/>
      <c r="C68" s="34">
        <f>Am!AH8</f>
        <v>859.9680917656749</v>
      </c>
      <c r="D68" s="34">
        <f>Am!AH9</f>
        <v>864.26793222450328</v>
      </c>
      <c r="E68" s="34">
        <f>Am!AH10</f>
        <v>868.58927188562575</v>
      </c>
      <c r="F68" s="34">
        <f>Am!AH11</f>
        <v>872.93221824505395</v>
      </c>
      <c r="G68" s="34">
        <f>Am!AH12</f>
        <v>877.29687933627918</v>
      </c>
      <c r="H68" s="34">
        <f>Am!AH13</f>
        <v>881.68336373296052</v>
      </c>
      <c r="I68" s="34">
        <f>Am!AH14</f>
        <v>886.09178055162533</v>
      </c>
      <c r="J68" s="34">
        <f>Am!AH15</f>
        <v>890.52223945438345</v>
      </c>
      <c r="K68" s="34">
        <f>Am!AH16</f>
        <v>894.9748506516554</v>
      </c>
      <c r="L68" s="34">
        <f>Am!AH17</f>
        <v>899.44972490491364</v>
      </c>
      <c r="M68" s="34">
        <f>Am!AH18</f>
        <v>903.94697352943831</v>
      </c>
      <c r="N68" s="34">
        <f>Am!AH19</f>
        <v>908.46670839708554</v>
      </c>
      <c r="O68" s="5">
        <f t="shared" si="6"/>
        <v>10608.190034679201</v>
      </c>
    </row>
    <row r="69" spans="1:15" ht="17" customHeight="1">
      <c r="A69" s="2" t="s">
        <v>89</v>
      </c>
      <c r="B69" s="42"/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537.85</v>
      </c>
      <c r="L69" s="3">
        <v>0</v>
      </c>
      <c r="M69" s="3">
        <v>0</v>
      </c>
      <c r="N69" s="3">
        <v>0</v>
      </c>
      <c r="O69" s="5">
        <f t="shared" si="6"/>
        <v>537.85</v>
      </c>
    </row>
    <row r="70" spans="1:15" ht="17" customHeight="1">
      <c r="A70" s="2" t="s">
        <v>55</v>
      </c>
      <c r="B70" s="42"/>
      <c r="C70" s="3">
        <v>1000</v>
      </c>
      <c r="D70" s="3">
        <v>1000</v>
      </c>
      <c r="E70" s="3">
        <v>1000</v>
      </c>
      <c r="F70" s="3">
        <v>1000</v>
      </c>
      <c r="G70" s="3">
        <v>1000</v>
      </c>
      <c r="H70" s="3">
        <v>1000</v>
      </c>
      <c r="I70" s="3">
        <v>1000</v>
      </c>
      <c r="J70" s="3">
        <v>1000</v>
      </c>
      <c r="K70" s="3">
        <v>1000</v>
      </c>
      <c r="L70" s="3">
        <v>1000</v>
      </c>
      <c r="M70" s="3">
        <v>1000</v>
      </c>
      <c r="N70" s="3">
        <v>1000</v>
      </c>
      <c r="O70" s="5">
        <f t="shared" si="6"/>
        <v>12000</v>
      </c>
    </row>
    <row r="71" spans="1:15" ht="17" customHeight="1">
      <c r="A71" s="41" t="s">
        <v>56</v>
      </c>
      <c r="B71" s="42"/>
      <c r="C71" s="42">
        <f t="shared" ref="C71:O71" si="7">SUM(C61:C70)</f>
        <v>14561.238321179862</v>
      </c>
      <c r="D71" s="42">
        <f t="shared" si="7"/>
        <v>13157.638321179862</v>
      </c>
      <c r="E71" s="42">
        <f t="shared" si="7"/>
        <v>15939.438321179859</v>
      </c>
      <c r="F71" s="42">
        <f t="shared" si="7"/>
        <v>14465.638321179862</v>
      </c>
      <c r="G71" s="42">
        <f t="shared" si="7"/>
        <v>15467.63832117986</v>
      </c>
      <c r="H71" s="42">
        <f t="shared" si="7"/>
        <v>16693.838321179865</v>
      </c>
      <c r="I71" s="42">
        <f t="shared" si="7"/>
        <v>16535.63832117986</v>
      </c>
      <c r="J71" s="42">
        <f t="shared" si="7"/>
        <v>16760.938321179863</v>
      </c>
      <c r="K71" s="42">
        <f t="shared" si="7"/>
        <v>17979.488321179862</v>
      </c>
      <c r="L71" s="42">
        <f t="shared" si="7"/>
        <v>17506.738321179862</v>
      </c>
      <c r="M71" s="42">
        <f t="shared" si="7"/>
        <v>18397.63832117986</v>
      </c>
      <c r="N71" s="42">
        <f t="shared" si="7"/>
        <v>18412.738321179859</v>
      </c>
      <c r="O71" s="42">
        <f t="shared" si="7"/>
        <v>196268.60985415836</v>
      </c>
    </row>
    <row r="72" spans="1:15" ht="17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7" customHeight="1">
      <c r="A73" s="41" t="s">
        <v>57</v>
      </c>
      <c r="B73" s="42"/>
      <c r="C73" s="47">
        <f>C19-C71</f>
        <v>10438.761678820138</v>
      </c>
      <c r="D73" s="47">
        <f t="shared" ref="D73:N73" si="8">D19-D71</f>
        <v>-2557.638321179862</v>
      </c>
      <c r="E73" s="47">
        <f t="shared" si="8"/>
        <v>-2939.4383211798595</v>
      </c>
      <c r="F73" s="47">
        <f t="shared" si="8"/>
        <v>-565.63832117986203</v>
      </c>
      <c r="G73" s="47">
        <f t="shared" si="8"/>
        <v>532.36167882013979</v>
      </c>
      <c r="H73" s="47">
        <f t="shared" si="8"/>
        <v>-393.83832117986458</v>
      </c>
      <c r="I73" s="47">
        <f t="shared" si="8"/>
        <v>2464.3616788201398</v>
      </c>
      <c r="J73" s="47">
        <f t="shared" si="8"/>
        <v>3739.0616788201369</v>
      </c>
      <c r="K73" s="47">
        <f t="shared" si="8"/>
        <v>3370.5116788201376</v>
      </c>
      <c r="L73" s="47">
        <f t="shared" si="8"/>
        <v>5493.2616788201376</v>
      </c>
      <c r="M73" s="47">
        <f t="shared" si="8"/>
        <v>6102.3616788201398</v>
      </c>
      <c r="N73" s="47">
        <f t="shared" si="8"/>
        <v>887.26167882014124</v>
      </c>
      <c r="O73" s="47">
        <f>SUM(C73:N73)</f>
        <v>26571.390145841662</v>
      </c>
    </row>
    <row r="74" spans="1:15" ht="17" customHeight="1">
      <c r="A74" s="41" t="s">
        <v>58</v>
      </c>
      <c r="B74" s="42"/>
      <c r="C74" s="47">
        <v>0</v>
      </c>
      <c r="D74" s="47">
        <f>C75</f>
        <v>10438.761678820138</v>
      </c>
      <c r="E74" s="47">
        <f t="shared" ref="E74:N74" si="9">D75</f>
        <v>7881.1233576402756</v>
      </c>
      <c r="F74" s="47">
        <f t="shared" si="9"/>
        <v>4941.6850364604161</v>
      </c>
      <c r="G74" s="47">
        <f t="shared" si="9"/>
        <v>4376.0467152805541</v>
      </c>
      <c r="H74" s="47">
        <f t="shared" si="9"/>
        <v>4908.4083941006938</v>
      </c>
      <c r="I74" s="47">
        <f t="shared" si="9"/>
        <v>4514.5700729208293</v>
      </c>
      <c r="J74" s="47">
        <f t="shared" si="9"/>
        <v>6978.931751740969</v>
      </c>
      <c r="K74" s="47">
        <f t="shared" si="9"/>
        <v>10717.993430561106</v>
      </c>
      <c r="L74" s="47">
        <f t="shared" si="9"/>
        <v>14088.505109381244</v>
      </c>
      <c r="M74" s="47">
        <f t="shared" si="9"/>
        <v>19581.766788201381</v>
      </c>
      <c r="N74" s="47">
        <f t="shared" si="9"/>
        <v>25684.128467021521</v>
      </c>
      <c r="O74" s="47"/>
    </row>
    <row r="75" spans="1:15" ht="17" customHeight="1">
      <c r="A75" s="41" t="s">
        <v>59</v>
      </c>
      <c r="B75" s="42"/>
      <c r="C75" s="47">
        <f>C73+C74</f>
        <v>10438.761678820138</v>
      </c>
      <c r="D75" s="47">
        <f t="shared" ref="D75:N75" si="10">D73+D74</f>
        <v>7881.1233576402756</v>
      </c>
      <c r="E75" s="47">
        <f t="shared" si="10"/>
        <v>4941.6850364604161</v>
      </c>
      <c r="F75" s="47">
        <f t="shared" si="10"/>
        <v>4376.0467152805541</v>
      </c>
      <c r="G75" s="47">
        <f t="shared" si="10"/>
        <v>4908.4083941006938</v>
      </c>
      <c r="H75" s="47">
        <f t="shared" si="10"/>
        <v>4514.5700729208293</v>
      </c>
      <c r="I75" s="47">
        <f t="shared" si="10"/>
        <v>6978.931751740969</v>
      </c>
      <c r="J75" s="47">
        <f t="shared" si="10"/>
        <v>10717.993430561106</v>
      </c>
      <c r="K75" s="47">
        <f t="shared" si="10"/>
        <v>14088.505109381244</v>
      </c>
      <c r="L75" s="47">
        <f t="shared" si="10"/>
        <v>19581.766788201381</v>
      </c>
      <c r="M75" s="47">
        <f t="shared" si="10"/>
        <v>25684.128467021521</v>
      </c>
      <c r="N75" s="47">
        <f t="shared" si="10"/>
        <v>26571.390145841662</v>
      </c>
      <c r="O75" s="47"/>
    </row>
    <row r="77" spans="1:15" ht="25">
      <c r="A77" s="39"/>
      <c r="N77" s="48"/>
    </row>
  </sheetData>
  <sheetProtection password="8C93" sheet="1" objects="1" scenarios="1" selectLockedCells="1"/>
  <mergeCells count="3">
    <mergeCell ref="A1:O3"/>
    <mergeCell ref="A4:O4"/>
    <mergeCell ref="A6:O7"/>
  </mergeCells>
  <phoneticPr fontId="7" type="noConversion"/>
  <pageMargins left="0.75" right="0.75" top="1" bottom="1" header="0.5" footer="0.5"/>
  <pageSetup scale="7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workbookViewId="0">
      <selection activeCell="C14" sqref="C14"/>
    </sheetView>
  </sheetViews>
  <sheetFormatPr baseColWidth="10" defaultColWidth="9.1640625" defaultRowHeight="10" x14ac:dyDescent="0"/>
  <cols>
    <col min="1" max="1" width="0.6640625" style="49" customWidth="1"/>
    <col min="2" max="3" width="23.5" style="49" customWidth="1"/>
    <col min="4" max="4" width="3.33203125" style="49" customWidth="1"/>
    <col min="5" max="5" width="0.6640625" style="49" customWidth="1"/>
    <col min="6" max="6" width="3.33203125" style="49" customWidth="1"/>
    <col min="7" max="8" width="25.33203125" style="49" customWidth="1"/>
    <col min="9" max="10" width="10.1640625" style="49" bestFit="1" customWidth="1"/>
    <col min="11" max="14" width="9.1640625" style="49"/>
    <col min="15" max="15" width="10.1640625" style="49" customWidth="1"/>
    <col min="16" max="16384" width="9.1640625" style="49"/>
  </cols>
  <sheetData>
    <row r="1" spans="1:12" s="57" customFormat="1" ht="25">
      <c r="B1" s="73" t="s">
        <v>66</v>
      </c>
      <c r="C1" s="73"/>
      <c r="D1" s="73"/>
      <c r="E1" s="73"/>
      <c r="F1" s="73"/>
      <c r="G1" s="73"/>
      <c r="H1" s="73"/>
    </row>
    <row r="2" spans="1:12" ht="10" customHeight="1">
      <c r="B2" s="71"/>
      <c r="C2" s="71"/>
      <c r="D2" s="71"/>
      <c r="E2" s="71"/>
      <c r="F2" s="71"/>
      <c r="G2" s="71"/>
      <c r="H2" s="71"/>
    </row>
    <row r="3" spans="1:12" ht="11" thickBot="1"/>
    <row r="4" spans="1:12" ht="20">
      <c r="B4" s="74" t="s">
        <v>67</v>
      </c>
      <c r="C4" s="75"/>
      <c r="D4" s="50"/>
      <c r="E4" s="50"/>
      <c r="G4" s="74" t="s">
        <v>68</v>
      </c>
      <c r="H4" s="75"/>
    </row>
    <row r="5" spans="1:12">
      <c r="B5" s="58"/>
      <c r="C5" s="59"/>
      <c r="G5" s="58"/>
      <c r="H5" s="59"/>
    </row>
    <row r="6" spans="1:12">
      <c r="A6" s="69">
        <f>C11+H11</f>
        <v>30000</v>
      </c>
      <c r="B6" s="60" t="s">
        <v>69</v>
      </c>
      <c r="C6" s="61" t="s">
        <v>70</v>
      </c>
      <c r="D6" s="52"/>
      <c r="E6" s="52"/>
      <c r="G6" s="60" t="s">
        <v>69</v>
      </c>
      <c r="H6" s="61" t="s">
        <v>70</v>
      </c>
    </row>
    <row r="7" spans="1:12">
      <c r="A7" s="69">
        <f>C26+H26</f>
        <v>70000</v>
      </c>
      <c r="B7" s="60" t="s">
        <v>71</v>
      </c>
      <c r="C7" s="61" t="s">
        <v>72</v>
      </c>
      <c r="D7" s="52"/>
      <c r="E7" s="52"/>
      <c r="G7" s="60" t="s">
        <v>71</v>
      </c>
      <c r="H7" s="61" t="s">
        <v>72</v>
      </c>
    </row>
    <row r="8" spans="1:12">
      <c r="A8" s="69" t="e">
        <f>A6+A7+#REF!</f>
        <v>#REF!</v>
      </c>
      <c r="B8" s="60" t="s">
        <v>73</v>
      </c>
      <c r="C8" s="62">
        <v>1</v>
      </c>
      <c r="D8" s="53"/>
      <c r="E8" s="53"/>
      <c r="G8" s="60" t="s">
        <v>73</v>
      </c>
      <c r="H8" s="62">
        <v>1</v>
      </c>
    </row>
    <row r="9" spans="1:12">
      <c r="B9" s="60" t="s">
        <v>74</v>
      </c>
      <c r="C9" s="62">
        <v>0</v>
      </c>
      <c r="D9" s="53"/>
      <c r="E9" s="53"/>
      <c r="G9" s="60" t="s">
        <v>74</v>
      </c>
      <c r="H9" s="62">
        <v>0</v>
      </c>
    </row>
    <row r="10" spans="1:12">
      <c r="B10" s="58"/>
      <c r="C10" s="63"/>
      <c r="G10" s="58"/>
      <c r="H10" s="63"/>
    </row>
    <row r="11" spans="1:12">
      <c r="B11" s="60" t="s">
        <v>75</v>
      </c>
      <c r="C11" s="64">
        <v>10000</v>
      </c>
      <c r="G11" s="60" t="s">
        <v>75</v>
      </c>
      <c r="H11" s="64">
        <v>20000</v>
      </c>
    </row>
    <row r="12" spans="1:12">
      <c r="B12" s="58"/>
      <c r="C12" s="63"/>
      <c r="D12" s="52"/>
      <c r="E12" s="52"/>
      <c r="G12" s="58"/>
      <c r="H12" s="63"/>
    </row>
    <row r="13" spans="1:12">
      <c r="B13" s="60" t="s">
        <v>76</v>
      </c>
      <c r="C13" s="65">
        <v>0.06</v>
      </c>
      <c r="D13" s="54"/>
      <c r="E13" s="54"/>
      <c r="G13" s="60" t="s">
        <v>76</v>
      </c>
      <c r="H13" s="65">
        <v>0.06</v>
      </c>
      <c r="L13" s="55"/>
    </row>
    <row r="14" spans="1:12">
      <c r="B14" s="60" t="s">
        <v>77</v>
      </c>
      <c r="C14" s="66">
        <v>5</v>
      </c>
      <c r="D14" s="53"/>
      <c r="E14" s="53"/>
      <c r="G14" s="60" t="s">
        <v>77</v>
      </c>
      <c r="H14" s="66">
        <v>5</v>
      </c>
    </row>
    <row r="15" spans="1:12" ht="11" thickBot="1">
      <c r="B15" s="67" t="s">
        <v>78</v>
      </c>
      <c r="C15" s="68">
        <f>IF(C14&gt;0,PMT(C13/12,C14*12,-C11),0)</f>
        <v>193.32801529427914</v>
      </c>
      <c r="D15" s="55"/>
      <c r="E15" s="55"/>
      <c r="F15" s="55"/>
      <c r="G15" s="67" t="s">
        <v>78</v>
      </c>
      <c r="H15" s="68">
        <f>IF(H14&gt;0,PMT(H13/12,H14*12,-H11),0)</f>
        <v>386.65603058855828</v>
      </c>
    </row>
    <row r="16" spans="1:12">
      <c r="B16" s="51"/>
      <c r="D16" s="55"/>
      <c r="E16" s="55"/>
      <c r="F16" s="55"/>
      <c r="G16" s="51"/>
    </row>
    <row r="18" spans="2:8" ht="11" thickBot="1"/>
    <row r="19" spans="2:8" ht="20">
      <c r="B19" s="74" t="s">
        <v>79</v>
      </c>
      <c r="C19" s="75"/>
      <c r="D19" s="50"/>
      <c r="E19" s="50"/>
      <c r="G19" s="74" t="s">
        <v>80</v>
      </c>
      <c r="H19" s="75"/>
    </row>
    <row r="20" spans="2:8">
      <c r="B20" s="58"/>
      <c r="C20" s="59"/>
      <c r="G20" s="58"/>
      <c r="H20" s="59"/>
    </row>
    <row r="21" spans="2:8">
      <c r="B21" s="60" t="s">
        <v>69</v>
      </c>
      <c r="C21" s="61" t="s">
        <v>70</v>
      </c>
      <c r="D21" s="52"/>
      <c r="E21" s="52"/>
      <c r="G21" s="60" t="s">
        <v>69</v>
      </c>
      <c r="H21" s="61" t="s">
        <v>70</v>
      </c>
    </row>
    <row r="22" spans="2:8">
      <c r="B22" s="60" t="s">
        <v>71</v>
      </c>
      <c r="C22" s="61" t="s">
        <v>72</v>
      </c>
      <c r="D22" s="52"/>
      <c r="E22" s="52"/>
      <c r="G22" s="60" t="s">
        <v>71</v>
      </c>
      <c r="H22" s="61" t="s">
        <v>72</v>
      </c>
    </row>
    <row r="23" spans="2:8">
      <c r="B23" s="60" t="s">
        <v>73</v>
      </c>
      <c r="C23" s="62">
        <v>1</v>
      </c>
      <c r="D23" s="53"/>
      <c r="E23" s="53"/>
      <c r="G23" s="60" t="s">
        <v>73</v>
      </c>
      <c r="H23" s="62">
        <v>1</v>
      </c>
    </row>
    <row r="24" spans="2:8">
      <c r="B24" s="60" t="s">
        <v>74</v>
      </c>
      <c r="C24" s="62">
        <v>0</v>
      </c>
      <c r="D24" s="53"/>
      <c r="E24" s="53"/>
      <c r="G24" s="60" t="s">
        <v>74</v>
      </c>
      <c r="H24" s="62">
        <v>0</v>
      </c>
    </row>
    <row r="25" spans="2:8">
      <c r="B25" s="58"/>
      <c r="C25" s="63"/>
      <c r="D25" s="52"/>
      <c r="E25" s="52"/>
      <c r="G25" s="58"/>
      <c r="H25" s="63"/>
    </row>
    <row r="26" spans="2:8">
      <c r="B26" s="60" t="s">
        <v>75</v>
      </c>
      <c r="C26" s="64">
        <v>30000</v>
      </c>
      <c r="D26" s="53"/>
      <c r="E26" s="53"/>
      <c r="G26" s="60" t="s">
        <v>75</v>
      </c>
      <c r="H26" s="64">
        <v>40000</v>
      </c>
    </row>
    <row r="27" spans="2:8">
      <c r="B27" s="58"/>
      <c r="C27" s="63"/>
      <c r="D27" s="52"/>
      <c r="E27" s="52"/>
      <c r="G27" s="58"/>
      <c r="H27" s="63"/>
    </row>
    <row r="28" spans="2:8">
      <c r="B28" s="60" t="s">
        <v>76</v>
      </c>
      <c r="C28" s="65">
        <v>0.06</v>
      </c>
      <c r="D28" s="54"/>
      <c r="E28" s="54"/>
      <c r="G28" s="60" t="s">
        <v>76</v>
      </c>
      <c r="H28" s="65">
        <v>0.06</v>
      </c>
    </row>
    <row r="29" spans="2:8">
      <c r="B29" s="60" t="s">
        <v>77</v>
      </c>
      <c r="C29" s="66">
        <v>5</v>
      </c>
      <c r="D29" s="53"/>
      <c r="E29" s="53"/>
      <c r="G29" s="60" t="s">
        <v>77</v>
      </c>
      <c r="H29" s="66">
        <v>5</v>
      </c>
    </row>
    <row r="30" spans="2:8" ht="11" thickBot="1">
      <c r="B30" s="67" t="s">
        <v>78</v>
      </c>
      <c r="C30" s="68">
        <f>IF(C29&gt;0,PMT(C28/12,C29*12,-C26),0)</f>
        <v>579.98404588283745</v>
      </c>
      <c r="D30" s="55"/>
      <c r="E30" s="55"/>
      <c r="F30" s="55"/>
      <c r="G30" s="67" t="s">
        <v>78</v>
      </c>
      <c r="H30" s="68">
        <f>IF(H29&gt;0,PMT(H28/12,H29*12,-H26),0)</f>
        <v>773.31206117711656</v>
      </c>
    </row>
    <row r="31" spans="2:8">
      <c r="B31" s="51"/>
      <c r="C31" s="55"/>
      <c r="D31" s="55"/>
      <c r="E31" s="55"/>
      <c r="F31" s="55"/>
      <c r="G31" s="56"/>
      <c r="H31" s="55"/>
    </row>
    <row r="32" spans="2:8">
      <c r="B32" s="51"/>
      <c r="C32" s="55"/>
      <c r="D32" s="55"/>
      <c r="E32" s="55"/>
      <c r="F32" s="55"/>
      <c r="G32" s="56"/>
      <c r="H32" s="55"/>
    </row>
    <row r="33" spans="2:8" ht="11" thickBot="1">
      <c r="B33" s="51"/>
      <c r="C33" s="55"/>
      <c r="D33" s="55"/>
      <c r="E33" s="55"/>
      <c r="F33" s="55"/>
      <c r="G33" s="56"/>
      <c r="H33" s="55"/>
    </row>
    <row r="34" spans="2:8" ht="20">
      <c r="B34" s="74" t="s">
        <v>81</v>
      </c>
      <c r="C34" s="75"/>
      <c r="G34" s="74" t="s">
        <v>82</v>
      </c>
      <c r="H34" s="75"/>
    </row>
    <row r="35" spans="2:8">
      <c r="B35" s="58"/>
      <c r="C35" s="59"/>
      <c r="G35" s="58"/>
      <c r="H35" s="59"/>
    </row>
    <row r="36" spans="2:8">
      <c r="B36" s="60" t="s">
        <v>69</v>
      </c>
      <c r="C36" s="61" t="s">
        <v>70</v>
      </c>
      <c r="D36" s="52"/>
      <c r="E36" s="52"/>
      <c r="G36" s="60" t="s">
        <v>69</v>
      </c>
      <c r="H36" s="61" t="s">
        <v>70</v>
      </c>
    </row>
    <row r="37" spans="2:8">
      <c r="B37" s="60" t="s">
        <v>71</v>
      </c>
      <c r="C37" s="61" t="s">
        <v>72</v>
      </c>
      <c r="D37" s="52"/>
      <c r="E37" s="52"/>
      <c r="G37" s="60" t="s">
        <v>71</v>
      </c>
      <c r="H37" s="61" t="s">
        <v>72</v>
      </c>
    </row>
    <row r="38" spans="2:8">
      <c r="B38" s="60" t="s">
        <v>73</v>
      </c>
      <c r="C38" s="62">
        <v>1</v>
      </c>
      <c r="G38" s="60" t="s">
        <v>73</v>
      </c>
      <c r="H38" s="62">
        <v>1</v>
      </c>
    </row>
    <row r="39" spans="2:8">
      <c r="B39" s="60" t="s">
        <v>74</v>
      </c>
      <c r="C39" s="62">
        <v>0</v>
      </c>
      <c r="D39" s="53"/>
      <c r="E39" s="53"/>
      <c r="G39" s="60" t="s">
        <v>74</v>
      </c>
      <c r="H39" s="62">
        <v>0</v>
      </c>
    </row>
    <row r="40" spans="2:8">
      <c r="B40" s="58"/>
      <c r="C40" s="63"/>
      <c r="G40" s="58"/>
      <c r="H40" s="63"/>
    </row>
    <row r="41" spans="2:8">
      <c r="B41" s="60" t="s">
        <v>75</v>
      </c>
      <c r="C41" s="64">
        <v>50000</v>
      </c>
      <c r="G41" s="60" t="s">
        <v>75</v>
      </c>
      <c r="H41" s="64">
        <v>60000</v>
      </c>
    </row>
    <row r="42" spans="2:8">
      <c r="B42" s="58"/>
      <c r="C42" s="63"/>
      <c r="G42" s="58"/>
      <c r="H42" s="63"/>
    </row>
    <row r="43" spans="2:8">
      <c r="B43" s="60" t="s">
        <v>76</v>
      </c>
      <c r="C43" s="65">
        <v>0.06</v>
      </c>
      <c r="G43" s="60" t="s">
        <v>76</v>
      </c>
      <c r="H43" s="65">
        <v>0.06</v>
      </c>
    </row>
    <row r="44" spans="2:8">
      <c r="B44" s="60" t="s">
        <v>77</v>
      </c>
      <c r="C44" s="66">
        <v>5</v>
      </c>
      <c r="G44" s="60" t="s">
        <v>77</v>
      </c>
      <c r="H44" s="66">
        <v>5</v>
      </c>
    </row>
    <row r="45" spans="2:8" ht="11" thickBot="1">
      <c r="B45" s="67" t="s">
        <v>78</v>
      </c>
      <c r="C45" s="68">
        <f>IF(C44&gt;0,PMT(C43/12,C44*12,-C41),0)</f>
        <v>966.64007647139579</v>
      </c>
      <c r="G45" s="67" t="s">
        <v>78</v>
      </c>
      <c r="H45" s="68">
        <f>IF(H44&gt;0,PMT(H43/12,H44*12,-H41),0)</f>
        <v>1159.9680917656749</v>
      </c>
    </row>
  </sheetData>
  <sheetProtection password="8C93" sheet="1" objects="1" scenarios="1"/>
  <mergeCells count="8">
    <mergeCell ref="B34:C34"/>
    <mergeCell ref="G34:H34"/>
    <mergeCell ref="B2:H2"/>
    <mergeCell ref="B1:H1"/>
    <mergeCell ref="B4:C4"/>
    <mergeCell ref="G4:H4"/>
    <mergeCell ref="B19:C19"/>
    <mergeCell ref="G19:H19"/>
  </mergeCells>
  <dataValidations count="2">
    <dataValidation type="whole" allowBlank="1" showInputMessage="1" showErrorMessage="1" sqref="C9 C39 H39 C24 H24 H9">
      <formula1>0</formula1>
      <formula2>72</formula2>
    </dataValidation>
    <dataValidation type="list" allowBlank="1" showInputMessage="1" showErrorMessage="1" sqref="C7 H7 H22 C22 C37 H37">
      <formula1>"new, existing"</formula1>
    </dataValidation>
  </dataValidation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AI79"/>
  <sheetViews>
    <sheetView showGridLines="0" workbookViewId="0">
      <pane ySplit="6" topLeftCell="A7" activePane="bottomLeft" state="frozen"/>
      <selection pane="bottomLeft" sqref="A1:AI1"/>
    </sheetView>
  </sheetViews>
  <sheetFormatPr baseColWidth="10" defaultColWidth="9.1640625" defaultRowHeight="10" x14ac:dyDescent="0"/>
  <cols>
    <col min="1" max="1" width="5.33203125" style="33" customWidth="1"/>
    <col min="2" max="2" width="8.5" style="16" customWidth="1"/>
    <col min="3" max="4" width="7.5" style="16" customWidth="1"/>
    <col min="5" max="5" width="8.5" style="16" customWidth="1"/>
    <col min="6" max="6" width="3.83203125" style="16" customWidth="1"/>
    <col min="7" max="7" width="5.33203125" style="33" customWidth="1"/>
    <col min="8" max="8" width="8.5" style="16" customWidth="1"/>
    <col min="9" max="10" width="7.5" style="16" customWidth="1"/>
    <col min="11" max="11" width="8.5" style="16" customWidth="1"/>
    <col min="12" max="12" width="3.1640625" style="14" customWidth="1"/>
    <col min="13" max="13" width="5.33203125" style="19" customWidth="1"/>
    <col min="14" max="14" width="8.5" style="14" customWidth="1"/>
    <col min="15" max="16" width="7.5" style="14" customWidth="1"/>
    <col min="17" max="17" width="8.5" style="14" customWidth="1"/>
    <col min="18" max="18" width="3.1640625" style="14" customWidth="1"/>
    <col min="19" max="19" width="5.33203125" style="19" customWidth="1"/>
    <col min="20" max="20" width="8.5" style="14" customWidth="1"/>
    <col min="21" max="22" width="7.5" style="14" customWidth="1"/>
    <col min="23" max="23" width="8.5" style="14" customWidth="1"/>
    <col min="24" max="24" width="3.1640625" style="14" customWidth="1"/>
    <col min="25" max="25" width="5.33203125" style="19" customWidth="1"/>
    <col min="26" max="26" width="8.5" style="14" customWidth="1"/>
    <col min="27" max="28" width="7.5" style="14" customWidth="1"/>
    <col min="29" max="29" width="8.5" style="14" customWidth="1"/>
    <col min="30" max="30" width="3.1640625" style="14" customWidth="1"/>
    <col min="31" max="31" width="5.33203125" style="19" customWidth="1"/>
    <col min="32" max="32" width="8.5" style="14" customWidth="1"/>
    <col min="33" max="34" width="7.5" style="14" customWidth="1"/>
    <col min="35" max="35" width="8.5" style="14" customWidth="1"/>
    <col min="36" max="36" width="3.1640625" style="14" customWidth="1"/>
    <col min="37" max="37" width="9.1640625" style="14" customWidth="1"/>
    <col min="38" max="16384" width="9.1640625" style="14"/>
  </cols>
  <sheetData>
    <row r="1" spans="1:35" ht="25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s="35" customFormat="1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s="9" customFormat="1" ht="25">
      <c r="A3" s="72" t="s">
        <v>83</v>
      </c>
      <c r="B3" s="72"/>
      <c r="C3" s="72"/>
      <c r="D3" s="72"/>
      <c r="E3" s="72"/>
      <c r="G3" s="72" t="s">
        <v>61</v>
      </c>
      <c r="H3" s="72"/>
      <c r="I3" s="72"/>
      <c r="J3" s="72"/>
      <c r="K3" s="72"/>
      <c r="M3" s="72" t="s">
        <v>62</v>
      </c>
      <c r="N3" s="72"/>
      <c r="O3" s="72"/>
      <c r="P3" s="72"/>
      <c r="Q3" s="72"/>
      <c r="S3" s="72" t="s">
        <v>63</v>
      </c>
      <c r="T3" s="72"/>
      <c r="U3" s="72"/>
      <c r="V3" s="72"/>
      <c r="W3" s="72"/>
      <c r="Y3" s="72" t="s">
        <v>64</v>
      </c>
      <c r="Z3" s="72"/>
      <c r="AA3" s="72"/>
      <c r="AB3" s="72"/>
      <c r="AC3" s="72"/>
      <c r="AE3" s="72" t="s">
        <v>65</v>
      </c>
      <c r="AF3" s="72"/>
      <c r="AG3" s="72"/>
      <c r="AH3" s="72"/>
      <c r="AI3" s="72"/>
    </row>
    <row r="4" spans="1:35" s="9" customFormat="1">
      <c r="A4" s="10"/>
      <c r="B4" s="10"/>
      <c r="C4" s="10"/>
      <c r="D4" s="10"/>
      <c r="E4" s="10"/>
      <c r="G4" s="11"/>
      <c r="H4" s="11"/>
      <c r="I4" s="11"/>
      <c r="J4" s="11"/>
      <c r="K4" s="11"/>
      <c r="M4" s="11"/>
      <c r="N4" s="11"/>
      <c r="O4" s="11"/>
      <c r="P4" s="11"/>
      <c r="Q4" s="11"/>
      <c r="S4" s="11"/>
      <c r="T4" s="11"/>
      <c r="U4" s="11"/>
      <c r="V4" s="11"/>
      <c r="W4" s="11"/>
      <c r="Y4" s="11"/>
      <c r="Z4" s="11"/>
      <c r="AA4" s="11"/>
      <c r="AB4" s="11"/>
      <c r="AC4" s="11"/>
      <c r="AE4" s="11"/>
      <c r="AF4" s="11"/>
      <c r="AG4" s="11"/>
      <c r="AH4" s="11"/>
      <c r="AI4" s="11"/>
    </row>
    <row r="5" spans="1:35" ht="10" customHeight="1">
      <c r="A5" s="78" t="s">
        <v>84</v>
      </c>
      <c r="B5" s="12" t="s">
        <v>85</v>
      </c>
      <c r="C5" s="80" t="s">
        <v>15</v>
      </c>
      <c r="D5" s="76" t="s">
        <v>86</v>
      </c>
      <c r="E5" s="13" t="s">
        <v>87</v>
      </c>
      <c r="F5" s="14"/>
      <c r="G5" s="78" t="s">
        <v>84</v>
      </c>
      <c r="H5" s="12" t="s">
        <v>85</v>
      </c>
      <c r="I5" s="80" t="s">
        <v>15</v>
      </c>
      <c r="J5" s="76" t="s">
        <v>86</v>
      </c>
      <c r="K5" s="13" t="s">
        <v>87</v>
      </c>
      <c r="M5" s="78" t="s">
        <v>84</v>
      </c>
      <c r="N5" s="12" t="s">
        <v>85</v>
      </c>
      <c r="O5" s="80" t="s">
        <v>15</v>
      </c>
      <c r="P5" s="76" t="s">
        <v>86</v>
      </c>
      <c r="Q5" s="13" t="s">
        <v>87</v>
      </c>
      <c r="S5" s="78" t="s">
        <v>84</v>
      </c>
      <c r="T5" s="12" t="s">
        <v>85</v>
      </c>
      <c r="U5" s="80" t="s">
        <v>15</v>
      </c>
      <c r="V5" s="76" t="s">
        <v>86</v>
      </c>
      <c r="W5" s="13" t="s">
        <v>87</v>
      </c>
      <c r="X5" s="15"/>
      <c r="Y5" s="78" t="s">
        <v>84</v>
      </c>
      <c r="Z5" s="12" t="s">
        <v>85</v>
      </c>
      <c r="AA5" s="80" t="s">
        <v>15</v>
      </c>
      <c r="AB5" s="76" t="s">
        <v>86</v>
      </c>
      <c r="AC5" s="13" t="s">
        <v>87</v>
      </c>
      <c r="AD5" s="15"/>
      <c r="AE5" s="78" t="s">
        <v>84</v>
      </c>
      <c r="AF5" s="12" t="s">
        <v>85</v>
      </c>
      <c r="AG5" s="80" t="s">
        <v>15</v>
      </c>
      <c r="AH5" s="76" t="s">
        <v>86</v>
      </c>
      <c r="AI5" s="13" t="s">
        <v>87</v>
      </c>
    </row>
    <row r="6" spans="1:35" s="19" customFormat="1">
      <c r="A6" s="79"/>
      <c r="B6" s="17" t="s">
        <v>88</v>
      </c>
      <c r="C6" s="81"/>
      <c r="D6" s="77"/>
      <c r="E6" s="18" t="s">
        <v>88</v>
      </c>
      <c r="G6" s="79"/>
      <c r="H6" s="17" t="s">
        <v>88</v>
      </c>
      <c r="I6" s="81"/>
      <c r="J6" s="77"/>
      <c r="K6" s="18" t="s">
        <v>88</v>
      </c>
      <c r="M6" s="79"/>
      <c r="N6" s="17" t="s">
        <v>88</v>
      </c>
      <c r="O6" s="81"/>
      <c r="P6" s="77"/>
      <c r="Q6" s="18" t="s">
        <v>88</v>
      </c>
      <c r="S6" s="79"/>
      <c r="T6" s="17" t="s">
        <v>88</v>
      </c>
      <c r="U6" s="81"/>
      <c r="V6" s="77"/>
      <c r="W6" s="18" t="s">
        <v>88</v>
      </c>
      <c r="X6" s="15"/>
      <c r="Y6" s="79"/>
      <c r="Z6" s="17" t="s">
        <v>88</v>
      </c>
      <c r="AA6" s="81"/>
      <c r="AB6" s="77"/>
      <c r="AC6" s="18" t="s">
        <v>88</v>
      </c>
      <c r="AD6" s="15"/>
      <c r="AE6" s="79"/>
      <c r="AF6" s="17" t="s">
        <v>88</v>
      </c>
      <c r="AG6" s="81"/>
      <c r="AH6" s="77"/>
      <c r="AI6" s="18" t="s">
        <v>88</v>
      </c>
    </row>
    <row r="7" spans="1:35" ht="9" customHeight="1">
      <c r="A7" s="20">
        <v>0</v>
      </c>
      <c r="B7" s="21"/>
      <c r="C7" s="21"/>
      <c r="D7" s="22"/>
      <c r="E7" s="22">
        <f>IF(Loans!C8-1=0,Loans!C11,0)</f>
        <v>10000</v>
      </c>
      <c r="F7" s="14"/>
      <c r="G7" s="20">
        <v>0</v>
      </c>
      <c r="H7" s="21"/>
      <c r="I7" s="21"/>
      <c r="J7" s="22"/>
      <c r="K7" s="22">
        <f>IF(Loans!H8-1=0,Loans!H11,0)</f>
        <v>20000</v>
      </c>
      <c r="M7" s="20">
        <v>0</v>
      </c>
      <c r="N7" s="21"/>
      <c r="O7" s="21"/>
      <c r="P7" s="22"/>
      <c r="Q7" s="22">
        <f>IF(Loans!C23-1=0,Loans!C26,0)</f>
        <v>30000</v>
      </c>
      <c r="S7" s="20">
        <v>0</v>
      </c>
      <c r="T7" s="21"/>
      <c r="U7" s="21"/>
      <c r="V7" s="22"/>
      <c r="W7" s="22">
        <f>IF(Loans!H23-1=0,Loans!H26,0)</f>
        <v>40000</v>
      </c>
      <c r="X7" s="23"/>
      <c r="Y7" s="20">
        <v>0</v>
      </c>
      <c r="Z7" s="21"/>
      <c r="AA7" s="21"/>
      <c r="AB7" s="22"/>
      <c r="AC7" s="22">
        <f>IF(Loans!C38-1=0,Loans!C41,0)</f>
        <v>50000</v>
      </c>
      <c r="AD7" s="23"/>
      <c r="AE7" s="20">
        <v>0</v>
      </c>
      <c r="AF7" s="21"/>
      <c r="AG7" s="21"/>
      <c r="AH7" s="22"/>
      <c r="AI7" s="22">
        <f>IF(Loans!H38-1=0,Loans!H41,0)</f>
        <v>60000</v>
      </c>
    </row>
    <row r="8" spans="1:35" ht="9" customHeight="1">
      <c r="A8" s="24">
        <v>1</v>
      </c>
      <c r="B8" s="25">
        <f>IF(Loans!C$8=A8,Loans!C$11,IF(Am!E7&gt;0,Am!E7,0))</f>
        <v>10000</v>
      </c>
      <c r="C8" s="25">
        <f>B8*(Loans!C$13/12)</f>
        <v>50</v>
      </c>
      <c r="D8" s="26">
        <f>IF(B8&gt;0,IF(B8&lt;Loans!C$15,B8,IF(SUM(Loans!C$8+Loans!C$9)&gt;A8,0,SUM(Loans!C$15-C8))),0)</f>
        <v>143.32801529427914</v>
      </c>
      <c r="E8" s="26">
        <f>B8-D8</f>
        <v>9856.6719847057211</v>
      </c>
      <c r="F8" s="14"/>
      <c r="G8" s="24">
        <f>G7+1</f>
        <v>1</v>
      </c>
      <c r="H8" s="25">
        <f>IF(Loans!H$8=G8,Loans!H$11,IF(Am!K7&gt;0,Am!K7,0))</f>
        <v>20000</v>
      </c>
      <c r="I8" s="25">
        <f>H8*(Loans!H$13/12)</f>
        <v>100</v>
      </c>
      <c r="J8" s="26">
        <f>IF(H8&gt;0,IF(H8&lt;Loans!H$15,H8,IF(SUM(Loans!H$8+Loans!H$9)&gt;G8,0,SUM(Loans!H$15-I8))),0)</f>
        <v>286.65603058855828</v>
      </c>
      <c r="K8" s="26">
        <f>H8-J8</f>
        <v>19713.343969411442</v>
      </c>
      <c r="M8" s="24">
        <f t="shared" ref="M8:M71" si="0">M7+1</f>
        <v>1</v>
      </c>
      <c r="N8" s="25">
        <f>IF(Loans!C$23=M8,Loans!C$26,IF(Am!Q7&gt;0,Am!Q7,0))</f>
        <v>30000</v>
      </c>
      <c r="O8" s="25">
        <f>N8*(Loans!C$28/12)</f>
        <v>150</v>
      </c>
      <c r="P8" s="26">
        <f>IF(N8&gt;0,IF(N8&lt;Loans!C$30,N8,IF(SUM(Loans!C$23+Loans!C$24)&gt;M8,0,SUM(Loans!C$30-O8))),0)</f>
        <v>429.98404588283745</v>
      </c>
      <c r="Q8" s="26">
        <f>N8-P8</f>
        <v>29570.015954117163</v>
      </c>
      <c r="S8" s="24">
        <f t="shared" ref="S8:S71" si="1">S7+1</f>
        <v>1</v>
      </c>
      <c r="T8" s="25">
        <f>IF(Loans!H$23=S8,Loans!H$26,IF(Am!W7&gt;0,Am!W7,0))</f>
        <v>40000</v>
      </c>
      <c r="U8" s="25">
        <f>T8*(Loans!H$28/12)</f>
        <v>200</v>
      </c>
      <c r="V8" s="26">
        <f>IF(T8&gt;0,IF(T8&lt;Loans!H$30,T8,IF(SUM(Loans!H$23+Loans!H$24)&gt;S8,0,SUM(Loans!H$30-U8))),0)</f>
        <v>573.31206117711656</v>
      </c>
      <c r="W8" s="26">
        <f>T8-V8</f>
        <v>39426.687938822884</v>
      </c>
      <c r="X8" s="23"/>
      <c r="Y8" s="24">
        <f t="shared" ref="Y8:Y71" si="2">Y7+1</f>
        <v>1</v>
      </c>
      <c r="Z8" s="25">
        <f>IF(Loans!C$38=Y8,Loans!C$41,IF(Am!AC7&gt;0,Am!AC7,0))</f>
        <v>50000</v>
      </c>
      <c r="AA8" s="25">
        <f>Z8*(Loans!C$43/12)</f>
        <v>250</v>
      </c>
      <c r="AB8" s="26">
        <f>IF(Z8&gt;0,IF(Z8&lt;Loans!C$45,Z8,IF(SUM(Loans!C$38+Loans!C$39)&gt;Y8,0,SUM(Loans!C$45-AA8))),0)</f>
        <v>716.64007647139579</v>
      </c>
      <c r="AC8" s="26">
        <f>Z8-AB8</f>
        <v>49283.359923528602</v>
      </c>
      <c r="AD8" s="23"/>
      <c r="AE8" s="24">
        <f t="shared" ref="AE8:AE71" si="3">AE7+1</f>
        <v>1</v>
      </c>
      <c r="AF8" s="25">
        <f>IF(Loans!H$38=AE8,Loans!H$41,IF(Am!AI7&gt;0,Am!AI7,0))</f>
        <v>60000</v>
      </c>
      <c r="AG8" s="25">
        <f>AF8*(Loans!H$43/12)</f>
        <v>300</v>
      </c>
      <c r="AH8" s="26">
        <f>IF(AF8&gt;0,IF(AF8&lt;Loans!H$45,AF8,IF(SUM(Loans!H$38+Loans!H$39)&gt;AE8,0,SUM(Loans!H$45-AG8))),0)</f>
        <v>859.9680917656749</v>
      </c>
      <c r="AI8" s="26">
        <f>AF8-AH8</f>
        <v>59140.031908234327</v>
      </c>
    </row>
    <row r="9" spans="1:35" ht="9" customHeight="1">
      <c r="A9" s="24">
        <f>A8+1</f>
        <v>2</v>
      </c>
      <c r="B9" s="25">
        <f>IF(Loans!C$8=A9,Loans!C$11,IF(Am!E8&gt;0,Am!E8,0))</f>
        <v>9856.6719847057211</v>
      </c>
      <c r="C9" s="25">
        <f>B9*(Loans!C$13/12)</f>
        <v>49.283359923528607</v>
      </c>
      <c r="D9" s="26">
        <f>IF(B9&gt;0,IF(B9&lt;Loans!C$15,B9,IF(SUM(Loans!C$8+Loans!C$9)&gt;A9,0,SUM(Loans!C$15-Am!C9))),0)</f>
        <v>144.04465537075055</v>
      </c>
      <c r="E9" s="26">
        <f>B9-D9</f>
        <v>9712.6273293349714</v>
      </c>
      <c r="F9" s="14"/>
      <c r="G9" s="24">
        <f t="shared" ref="G9:G72" si="4">G8+1</f>
        <v>2</v>
      </c>
      <c r="H9" s="25">
        <f>IF(Loans!H$8=G9,Loans!H$11,IF(Am!K8&gt;0,Am!K8,0))</f>
        <v>19713.343969411442</v>
      </c>
      <c r="I9" s="25">
        <f>H9*(Loans!H$13/12)</f>
        <v>98.566719847057215</v>
      </c>
      <c r="J9" s="26">
        <f>IF(H9&gt;0,IF(H9&lt;Loans!H$15,H9,IF(SUM(Loans!H$8+Loans!H$9)&gt;G9,0,SUM(Loans!H$15-I9))),0)</f>
        <v>288.08931074150109</v>
      </c>
      <c r="K9" s="26">
        <f t="shared" ref="K9:K72" si="5">H9-J9</f>
        <v>19425.254658669943</v>
      </c>
      <c r="M9" s="24">
        <f t="shared" si="0"/>
        <v>2</v>
      </c>
      <c r="N9" s="25">
        <f>IF(Loans!C$23=M9,Loans!C$26,IF(Am!Q8&gt;0,Am!Q8,0))</f>
        <v>29570.015954117163</v>
      </c>
      <c r="O9" s="25">
        <f>N9*(Loans!C$28/12)</f>
        <v>147.85007977058581</v>
      </c>
      <c r="P9" s="26">
        <f>IF(N9&gt;0,IF(N9&lt;Loans!C$30,N9,IF(SUM(Loans!C$23+Loans!C$24)&gt;M9,0,SUM(Loans!C$30-O9))),0)</f>
        <v>432.13396611225164</v>
      </c>
      <c r="Q9" s="26">
        <f t="shared" ref="Q9:Q72" si="6">N9-P9</f>
        <v>29137.881988004912</v>
      </c>
      <c r="S9" s="24">
        <f t="shared" si="1"/>
        <v>2</v>
      </c>
      <c r="T9" s="25">
        <f>IF(Loans!H$23=S9,Loans!H$26,IF(Am!W8&gt;0,Am!W8,0))</f>
        <v>39426.687938822884</v>
      </c>
      <c r="U9" s="25">
        <f>T9*(Loans!H$28/12)</f>
        <v>197.13343969411443</v>
      </c>
      <c r="V9" s="26">
        <f>IF(T9&gt;0,IF(T9&lt;Loans!H$30,T9,IF(SUM(Loans!H$23+Loans!H$24)&gt;S9,0,SUM(Loans!H$30-U9))),0)</f>
        <v>576.17862148300219</v>
      </c>
      <c r="W9" s="26">
        <f t="shared" ref="W9:W72" si="7">T9-V9</f>
        <v>38850.509317339885</v>
      </c>
      <c r="X9" s="23"/>
      <c r="Y9" s="24">
        <f t="shared" si="2"/>
        <v>2</v>
      </c>
      <c r="Z9" s="25">
        <f>IF(Loans!C$38=Y9,Loans!C$41,IF(Am!AC8&gt;0,Am!AC8,0))</f>
        <v>49283.359923528602</v>
      </c>
      <c r="AA9" s="25">
        <f>Z9*(Loans!C$43/12)</f>
        <v>246.41679961764302</v>
      </c>
      <c r="AB9" s="26">
        <f>IF(Z9&gt;0,IF(Z9&lt;Loans!C$45,Z9,IF(SUM(Loans!C$38+Loans!C$39)&gt;Y9,0,SUM(Loans!C$45-AA9))),0)</f>
        <v>720.22327685375274</v>
      </c>
      <c r="AC9" s="26">
        <f t="shared" ref="AC9:AC72" si="8">Z9-AB9</f>
        <v>48563.136646674851</v>
      </c>
      <c r="AD9" s="23"/>
      <c r="AE9" s="24">
        <f t="shared" si="3"/>
        <v>2</v>
      </c>
      <c r="AF9" s="25">
        <f>IF(Loans!H$38=AE9,Loans!H$41,IF(Am!AI8&gt;0,Am!AI8,0))</f>
        <v>59140.031908234327</v>
      </c>
      <c r="AG9" s="25">
        <f>AF9*(Loans!H$43/12)</f>
        <v>295.70015954117162</v>
      </c>
      <c r="AH9" s="26">
        <f>IF(AF9&gt;0,IF(AF9&lt;Loans!H$45,AF9,IF(SUM(Loans!H$38+Loans!H$39)&gt;AE9,0,SUM(Loans!H$45-AG9))),0)</f>
        <v>864.26793222450328</v>
      </c>
      <c r="AI9" s="26">
        <f t="shared" ref="AI9:AI72" si="9">AF9-AH9</f>
        <v>58275.763976009825</v>
      </c>
    </row>
    <row r="10" spans="1:35" ht="9" customHeight="1">
      <c r="A10" s="24">
        <f t="shared" ref="A10:A73" si="10">A9+1</f>
        <v>3</v>
      </c>
      <c r="B10" s="25">
        <f>IF(Loans!C$8=A10,Loans!C$11,IF(Am!E9&gt;0,Am!E9,0))</f>
        <v>9712.6273293349714</v>
      </c>
      <c r="C10" s="25">
        <f>B10*(Loans!C$13/12)</f>
        <v>48.563136646674856</v>
      </c>
      <c r="D10" s="26">
        <f>IF(B10&gt;0,IF(B10&lt;Loans!C$15,B10,IF(SUM(Loans!C$8+Loans!C$9)&gt;A10,0,SUM(Loans!C$15-Am!C10))),0)</f>
        <v>144.76487864760429</v>
      </c>
      <c r="E10" s="26">
        <f t="shared" ref="E10:E73" si="11">B10-D10</f>
        <v>9567.8624506873675</v>
      </c>
      <c r="F10" s="14"/>
      <c r="G10" s="24">
        <f t="shared" si="4"/>
        <v>3</v>
      </c>
      <c r="H10" s="25">
        <f>IF(Loans!H$8=G10,Loans!H$11,IF(Am!K9&gt;0,Am!K9,0))</f>
        <v>19425.254658669943</v>
      </c>
      <c r="I10" s="25">
        <f>H10*(Loans!H$13/12)</f>
        <v>97.126273293349712</v>
      </c>
      <c r="J10" s="26">
        <f>IF(H10&gt;0,IF(H10&lt;Loans!H$15,H10,IF(SUM(Loans!H$8+Loans!H$9)&gt;G10,0,SUM(Loans!H$15-I10))),0)</f>
        <v>289.52975729520858</v>
      </c>
      <c r="K10" s="26">
        <f t="shared" si="5"/>
        <v>19135.724901374735</v>
      </c>
      <c r="M10" s="24">
        <f t="shared" si="0"/>
        <v>3</v>
      </c>
      <c r="N10" s="25">
        <f>IF(Loans!C$23=M10,Loans!C$26,IF(Am!Q9&gt;0,Am!Q9,0))</f>
        <v>29137.881988004912</v>
      </c>
      <c r="O10" s="25">
        <f>N10*(Loans!C$28/12)</f>
        <v>145.68940994002458</v>
      </c>
      <c r="P10" s="26">
        <f>IF(N10&gt;0,IF(N10&lt;Loans!C$30,N10,IF(SUM(Loans!C$23+Loans!C$24)&gt;M10,0,SUM(Loans!C$30-O10))),0)</f>
        <v>434.29463594281287</v>
      </c>
      <c r="Q10" s="26">
        <f t="shared" si="6"/>
        <v>28703.587352062099</v>
      </c>
      <c r="S10" s="24">
        <f t="shared" si="1"/>
        <v>3</v>
      </c>
      <c r="T10" s="25">
        <f>IF(Loans!H$23=S10,Loans!H$26,IF(Am!W9&gt;0,Am!W9,0))</f>
        <v>38850.509317339885</v>
      </c>
      <c r="U10" s="25">
        <f>T10*(Loans!H$28/12)</f>
        <v>194.25254658669942</v>
      </c>
      <c r="V10" s="26">
        <f>IF(T10&gt;0,IF(T10&lt;Loans!H$30,T10,IF(SUM(Loans!H$23+Loans!H$24)&gt;S10,0,SUM(Loans!H$30-U10))),0)</f>
        <v>579.05951459041717</v>
      </c>
      <c r="W10" s="26">
        <f t="shared" si="7"/>
        <v>38271.44980274947</v>
      </c>
      <c r="X10" s="23"/>
      <c r="Y10" s="24">
        <f t="shared" si="2"/>
        <v>3</v>
      </c>
      <c r="Z10" s="25">
        <f>IF(Loans!C$38=Y10,Loans!C$41,IF(Am!AC9&gt;0,Am!AC9,0))</f>
        <v>48563.136646674851</v>
      </c>
      <c r="AA10" s="25">
        <f>Z10*(Loans!C$43/12)</f>
        <v>242.81568323337427</v>
      </c>
      <c r="AB10" s="26">
        <f>IF(Z10&gt;0,IF(Z10&lt;Loans!C$45,Z10,IF(SUM(Loans!C$38+Loans!C$39)&gt;Y10,0,SUM(Loans!C$45-AA10))),0)</f>
        <v>723.82439323802146</v>
      </c>
      <c r="AC10" s="26">
        <f t="shared" si="8"/>
        <v>47839.31225343683</v>
      </c>
      <c r="AD10" s="23"/>
      <c r="AE10" s="24">
        <f t="shared" si="3"/>
        <v>3</v>
      </c>
      <c r="AF10" s="25">
        <f>IF(Loans!H$38=AE10,Loans!H$41,IF(Am!AI9&gt;0,Am!AI9,0))</f>
        <v>58275.763976009825</v>
      </c>
      <c r="AG10" s="25">
        <f>AF10*(Loans!H$43/12)</f>
        <v>291.37881988004915</v>
      </c>
      <c r="AH10" s="26">
        <f>IF(AF10&gt;0,IF(AF10&lt;Loans!H$45,AF10,IF(SUM(Loans!H$38+Loans!H$39)&gt;AE10,0,SUM(Loans!H$45-AG10))),0)</f>
        <v>868.58927188562575</v>
      </c>
      <c r="AI10" s="26">
        <f t="shared" si="9"/>
        <v>57407.174704124198</v>
      </c>
    </row>
    <row r="11" spans="1:35" ht="9" customHeight="1">
      <c r="A11" s="24">
        <f t="shared" si="10"/>
        <v>4</v>
      </c>
      <c r="B11" s="25">
        <f>IF(Loans!C$8=A11,Loans!C$11,IF(Am!E10&gt;0,Am!E10,0))</f>
        <v>9567.8624506873675</v>
      </c>
      <c r="C11" s="25">
        <f>B11*(Loans!C$13/12)</f>
        <v>47.839312253436837</v>
      </c>
      <c r="D11" s="26">
        <f>IF(B11&gt;0,IF(B11&lt;Loans!C$15,B11,IF(SUM(Loans!C$8+Loans!C$9)&gt;A11,0,SUM(Loans!C$15-Am!C11))),0)</f>
        <v>145.4887030408423</v>
      </c>
      <c r="E11" s="26">
        <f t="shared" si="11"/>
        <v>9422.3737476465249</v>
      </c>
      <c r="F11" s="14"/>
      <c r="G11" s="24">
        <f t="shared" si="4"/>
        <v>4</v>
      </c>
      <c r="H11" s="25">
        <f>IF(Loans!H$8=G11,Loans!H$11,IF(Am!K10&gt;0,Am!K10,0))</f>
        <v>19135.724901374735</v>
      </c>
      <c r="I11" s="25">
        <f>H11*(Loans!H$13/12)</f>
        <v>95.678624506873675</v>
      </c>
      <c r="J11" s="26">
        <f>IF(H11&gt;0,IF(H11&lt;Loans!H$15,H11,IF(SUM(Loans!H$8+Loans!H$9)&gt;G11,0,SUM(Loans!H$15-I11))),0)</f>
        <v>290.97740608168459</v>
      </c>
      <c r="K11" s="26">
        <f t="shared" si="5"/>
        <v>18844.74749529305</v>
      </c>
      <c r="M11" s="24">
        <f t="shared" si="0"/>
        <v>4</v>
      </c>
      <c r="N11" s="25">
        <f>IF(Loans!C$23=M11,Loans!C$26,IF(Am!Q10&gt;0,Am!Q10,0))</f>
        <v>28703.587352062099</v>
      </c>
      <c r="O11" s="25">
        <f>N11*(Loans!C$28/12)</f>
        <v>143.5179367603105</v>
      </c>
      <c r="P11" s="26">
        <f>IF(N11&gt;0,IF(N11&lt;Loans!C$30,N11,IF(SUM(Loans!C$23+Loans!C$24)&gt;M11,0,SUM(Loans!C$30-O11))),0)</f>
        <v>436.46610912252697</v>
      </c>
      <c r="Q11" s="26">
        <f t="shared" si="6"/>
        <v>28267.121242939571</v>
      </c>
      <c r="S11" s="24">
        <f t="shared" si="1"/>
        <v>4</v>
      </c>
      <c r="T11" s="25">
        <f>IF(Loans!H$23=S11,Loans!H$26,IF(Am!W10&gt;0,Am!W10,0))</f>
        <v>38271.44980274947</v>
      </c>
      <c r="U11" s="25">
        <f>T11*(Loans!H$28/12)</f>
        <v>191.35724901374735</v>
      </c>
      <c r="V11" s="26">
        <f>IF(T11&gt;0,IF(T11&lt;Loans!H$30,T11,IF(SUM(Loans!H$23+Loans!H$24)&gt;S11,0,SUM(Loans!H$30-U11))),0)</f>
        <v>581.95481216336918</v>
      </c>
      <c r="W11" s="26">
        <f t="shared" si="7"/>
        <v>37689.494990586099</v>
      </c>
      <c r="X11" s="23"/>
      <c r="Y11" s="24">
        <f t="shared" si="2"/>
        <v>4</v>
      </c>
      <c r="Z11" s="25">
        <f>IF(Loans!C$38=Y11,Loans!C$41,IF(Am!AC10&gt;0,Am!AC10,0))</f>
        <v>47839.31225343683</v>
      </c>
      <c r="AA11" s="25">
        <f>Z11*(Loans!C$43/12)</f>
        <v>239.19656126718417</v>
      </c>
      <c r="AB11" s="26">
        <f>IF(Z11&gt;0,IF(Z11&lt;Loans!C$45,Z11,IF(SUM(Loans!C$38+Loans!C$39)&gt;Y11,0,SUM(Loans!C$45-AA11))),0)</f>
        <v>727.44351520421162</v>
      </c>
      <c r="AC11" s="26">
        <f t="shared" si="8"/>
        <v>47111.868738232617</v>
      </c>
      <c r="AD11" s="23"/>
      <c r="AE11" s="24">
        <f t="shared" si="3"/>
        <v>4</v>
      </c>
      <c r="AF11" s="25">
        <f>IF(Loans!H$38=AE11,Loans!H$41,IF(Am!AI10&gt;0,Am!AI10,0))</f>
        <v>57407.174704124198</v>
      </c>
      <c r="AG11" s="25">
        <f>AF11*(Loans!H$43/12)</f>
        <v>287.03587352062101</v>
      </c>
      <c r="AH11" s="26">
        <f>IF(AF11&gt;0,IF(AF11&lt;Loans!H$45,AF11,IF(SUM(Loans!H$38+Loans!H$39)&gt;AE11,0,SUM(Loans!H$45-AG11))),0)</f>
        <v>872.93221824505395</v>
      </c>
      <c r="AI11" s="26">
        <f t="shared" si="9"/>
        <v>56534.242485879142</v>
      </c>
    </row>
    <row r="12" spans="1:35" ht="9" customHeight="1">
      <c r="A12" s="24">
        <f t="shared" si="10"/>
        <v>5</v>
      </c>
      <c r="B12" s="25">
        <f>IF(Loans!C$8=A12,Loans!C$11,IF(Am!E11&gt;0,Am!E11,0))</f>
        <v>9422.3737476465249</v>
      </c>
      <c r="C12" s="25">
        <f>B12*(Loans!C$13/12)</f>
        <v>47.111868738232623</v>
      </c>
      <c r="D12" s="26">
        <f>IF(B12&gt;0,IF(B12&lt;Loans!C$15,B12,IF(SUM(Loans!C$8+Loans!C$9)&gt;A12,0,SUM(Loans!C$15-Am!C12))),0)</f>
        <v>146.21614655604651</v>
      </c>
      <c r="E12" s="26">
        <f t="shared" si="11"/>
        <v>9276.1576010904791</v>
      </c>
      <c r="F12" s="14"/>
      <c r="G12" s="24">
        <f t="shared" si="4"/>
        <v>5</v>
      </c>
      <c r="H12" s="25">
        <f>IF(Loans!H$8=G12,Loans!H$11,IF(Am!K11&gt;0,Am!K11,0))</f>
        <v>18844.74749529305</v>
      </c>
      <c r="I12" s="25">
        <f>H12*(Loans!H$13/12)</f>
        <v>94.223737476465246</v>
      </c>
      <c r="J12" s="26">
        <f>IF(H12&gt;0,IF(H12&lt;Loans!H$15,H12,IF(SUM(Loans!H$8+Loans!H$9)&gt;G12,0,SUM(Loans!H$15-I12))),0)</f>
        <v>292.43229311209302</v>
      </c>
      <c r="K12" s="26">
        <f t="shared" si="5"/>
        <v>18552.315202180958</v>
      </c>
      <c r="M12" s="24">
        <f t="shared" si="0"/>
        <v>5</v>
      </c>
      <c r="N12" s="25">
        <f>IF(Loans!C$23=M12,Loans!C$26,IF(Am!Q11&gt;0,Am!Q11,0))</f>
        <v>28267.121242939571</v>
      </c>
      <c r="O12" s="25">
        <f>N12*(Loans!C$28/12)</f>
        <v>141.33560621469786</v>
      </c>
      <c r="P12" s="26">
        <f>IF(N12&gt;0,IF(N12&lt;Loans!C$30,N12,IF(SUM(Loans!C$23+Loans!C$24)&gt;M12,0,SUM(Loans!C$30-O12))),0)</f>
        <v>438.64843966813959</v>
      </c>
      <c r="Q12" s="26">
        <f t="shared" si="6"/>
        <v>27828.47280327143</v>
      </c>
      <c r="S12" s="24">
        <f t="shared" si="1"/>
        <v>5</v>
      </c>
      <c r="T12" s="25">
        <f>IF(Loans!H$23=S12,Loans!H$26,IF(Am!W11&gt;0,Am!W11,0))</f>
        <v>37689.494990586099</v>
      </c>
      <c r="U12" s="25">
        <f>T12*(Loans!H$28/12)</f>
        <v>188.44747495293049</v>
      </c>
      <c r="V12" s="26">
        <f>IF(T12&gt;0,IF(T12&lt;Loans!H$30,T12,IF(SUM(Loans!H$23+Loans!H$24)&gt;S12,0,SUM(Loans!H$30-U12))),0)</f>
        <v>584.86458622418604</v>
      </c>
      <c r="W12" s="26">
        <f t="shared" si="7"/>
        <v>37104.630404361917</v>
      </c>
      <c r="X12" s="23"/>
      <c r="Y12" s="24">
        <f t="shared" si="2"/>
        <v>5</v>
      </c>
      <c r="Z12" s="25">
        <f>IF(Loans!C$38=Y12,Loans!C$41,IF(Am!AC11&gt;0,Am!AC11,0))</f>
        <v>47111.868738232617</v>
      </c>
      <c r="AA12" s="25">
        <f>Z12*(Loans!C$43/12)</f>
        <v>235.55934369116309</v>
      </c>
      <c r="AB12" s="26">
        <f>IF(Z12&gt;0,IF(Z12&lt;Loans!C$45,Z12,IF(SUM(Loans!C$38+Loans!C$39)&gt;Y12,0,SUM(Loans!C$45-AA12))),0)</f>
        <v>731.08073278023267</v>
      </c>
      <c r="AC12" s="26">
        <f t="shared" si="8"/>
        <v>46380.788005452385</v>
      </c>
      <c r="AD12" s="23"/>
      <c r="AE12" s="24">
        <f t="shared" si="3"/>
        <v>5</v>
      </c>
      <c r="AF12" s="25">
        <f>IF(Loans!H$38=AE12,Loans!H$41,IF(Am!AI11&gt;0,Am!AI11,0))</f>
        <v>56534.242485879142</v>
      </c>
      <c r="AG12" s="25">
        <f>AF12*(Loans!H$43/12)</f>
        <v>282.67121242939572</v>
      </c>
      <c r="AH12" s="26">
        <f>IF(AF12&gt;0,IF(AF12&lt;Loans!H$45,AF12,IF(SUM(Loans!H$38+Loans!H$39)&gt;AE12,0,SUM(Loans!H$45-AG12))),0)</f>
        <v>877.29687933627918</v>
      </c>
      <c r="AI12" s="26">
        <f t="shared" si="9"/>
        <v>55656.94560654286</v>
      </c>
    </row>
    <row r="13" spans="1:35" ht="9" customHeight="1">
      <c r="A13" s="24">
        <f t="shared" si="10"/>
        <v>6</v>
      </c>
      <c r="B13" s="25">
        <f>IF(Loans!C$8=A13,Loans!C$11,IF(Am!E12&gt;0,Am!E12,0))</f>
        <v>9276.1576010904791</v>
      </c>
      <c r="C13" s="25">
        <f>B13*(Loans!C$13/12)</f>
        <v>46.380788005452395</v>
      </c>
      <c r="D13" s="26">
        <f>IF(B13&gt;0,IF(B13&lt;Loans!C$15,B13,IF(SUM(Loans!C$8+Loans!C$9)&gt;A13,0,SUM(Loans!C$15-Am!C13))),0)</f>
        <v>146.94722728882675</v>
      </c>
      <c r="E13" s="26">
        <f t="shared" si="11"/>
        <v>9129.2103738016522</v>
      </c>
      <c r="F13" s="14"/>
      <c r="G13" s="24">
        <f t="shared" si="4"/>
        <v>6</v>
      </c>
      <c r="H13" s="25">
        <f>IF(Loans!H$8=G13,Loans!H$11,IF(Am!K12&gt;0,Am!K12,0))</f>
        <v>18552.315202180958</v>
      </c>
      <c r="I13" s="25">
        <f>H13*(Loans!H$13/12)</f>
        <v>92.76157601090479</v>
      </c>
      <c r="J13" s="26">
        <f>IF(H13&gt;0,IF(H13&lt;Loans!H$15,H13,IF(SUM(Loans!H$8+Loans!H$9)&gt;G13,0,SUM(Loans!H$15-I13))),0)</f>
        <v>293.89445457765351</v>
      </c>
      <c r="K13" s="26">
        <f t="shared" si="5"/>
        <v>18258.420747603304</v>
      </c>
      <c r="M13" s="24">
        <f t="shared" si="0"/>
        <v>6</v>
      </c>
      <c r="N13" s="25">
        <f>IF(Loans!C$23=M13,Loans!C$26,IF(Am!Q12&gt;0,Am!Q12,0))</f>
        <v>27828.47280327143</v>
      </c>
      <c r="O13" s="25">
        <f>N13*(Loans!C$28/12)</f>
        <v>139.14236401635716</v>
      </c>
      <c r="P13" s="26">
        <f>IF(N13&gt;0,IF(N13&lt;Loans!C$30,N13,IF(SUM(Loans!C$23+Loans!C$24)&gt;M13,0,SUM(Loans!C$30-O13))),0)</f>
        <v>440.84168186648026</v>
      </c>
      <c r="Q13" s="26">
        <f t="shared" si="6"/>
        <v>27387.631121404949</v>
      </c>
      <c r="S13" s="24">
        <f t="shared" si="1"/>
        <v>6</v>
      </c>
      <c r="T13" s="25">
        <f>IF(Loans!H$23=S13,Loans!H$26,IF(Am!W12&gt;0,Am!W12,0))</f>
        <v>37104.630404361917</v>
      </c>
      <c r="U13" s="25">
        <f>T13*(Loans!H$28/12)</f>
        <v>185.52315202180958</v>
      </c>
      <c r="V13" s="26">
        <f>IF(T13&gt;0,IF(T13&lt;Loans!H$30,T13,IF(SUM(Loans!H$23+Loans!H$24)&gt;S13,0,SUM(Loans!H$30-U13))),0)</f>
        <v>587.78890915530701</v>
      </c>
      <c r="W13" s="26">
        <f t="shared" si="7"/>
        <v>36516.841495206609</v>
      </c>
      <c r="X13" s="23"/>
      <c r="Y13" s="24">
        <f t="shared" si="2"/>
        <v>6</v>
      </c>
      <c r="Z13" s="25">
        <f>IF(Loans!C$38=Y13,Loans!C$41,IF(Am!AC12&gt;0,Am!AC12,0))</f>
        <v>46380.788005452385</v>
      </c>
      <c r="AA13" s="25">
        <f>Z13*(Loans!C$43/12)</f>
        <v>231.90394002726194</v>
      </c>
      <c r="AB13" s="26">
        <f>IF(Z13&gt;0,IF(Z13&lt;Loans!C$45,Z13,IF(SUM(Loans!C$38+Loans!C$39)&gt;Y13,0,SUM(Loans!C$45-AA13))),0)</f>
        <v>734.73613644413388</v>
      </c>
      <c r="AC13" s="26">
        <f t="shared" si="8"/>
        <v>45646.051869008254</v>
      </c>
      <c r="AD13" s="23"/>
      <c r="AE13" s="24">
        <f t="shared" si="3"/>
        <v>6</v>
      </c>
      <c r="AF13" s="25">
        <f>IF(Loans!H$38=AE13,Loans!H$41,IF(Am!AI12&gt;0,Am!AI12,0))</f>
        <v>55656.94560654286</v>
      </c>
      <c r="AG13" s="25">
        <f>AF13*(Loans!H$43/12)</f>
        <v>278.28472803271433</v>
      </c>
      <c r="AH13" s="26">
        <f>IF(AF13&gt;0,IF(AF13&lt;Loans!H$45,AF13,IF(SUM(Loans!H$38+Loans!H$39)&gt;AE13,0,SUM(Loans!H$45-AG13))),0)</f>
        <v>881.68336373296052</v>
      </c>
      <c r="AI13" s="26">
        <f t="shared" si="9"/>
        <v>54775.262242809898</v>
      </c>
    </row>
    <row r="14" spans="1:35" ht="9" customHeight="1">
      <c r="A14" s="24">
        <f t="shared" si="10"/>
        <v>7</v>
      </c>
      <c r="B14" s="25">
        <f>IF(Loans!C$8=A14,Loans!C$11,IF(Am!E13&gt;0,Am!E13,0))</f>
        <v>9129.2103738016522</v>
      </c>
      <c r="C14" s="25">
        <f>B14*(Loans!C$13/12)</f>
        <v>45.646051869008261</v>
      </c>
      <c r="D14" s="26">
        <f>IF(B14&gt;0,IF(B14&lt;Loans!C$15,B14,IF(SUM(Loans!C$8+Loans!C$9)&gt;A14,0,SUM(Loans!C$15-Am!C14))),0)</f>
        <v>147.68196342527088</v>
      </c>
      <c r="E14" s="26">
        <f t="shared" si="11"/>
        <v>8981.5284103763806</v>
      </c>
      <c r="F14" s="14"/>
      <c r="G14" s="24">
        <f t="shared" si="4"/>
        <v>7</v>
      </c>
      <c r="H14" s="25">
        <f>IF(Loans!H$8=G14,Loans!H$11,IF(Am!K13&gt;0,Am!K13,0))</f>
        <v>18258.420747603304</v>
      </c>
      <c r="I14" s="25">
        <f>H14*(Loans!H$13/12)</f>
        <v>91.292103738016522</v>
      </c>
      <c r="J14" s="26">
        <f>IF(H14&gt;0,IF(H14&lt;Loans!H$15,H14,IF(SUM(Loans!H$8+Loans!H$9)&gt;G14,0,SUM(Loans!H$15-I14))),0)</f>
        <v>295.36392685054176</v>
      </c>
      <c r="K14" s="26">
        <f t="shared" si="5"/>
        <v>17963.056820752761</v>
      </c>
      <c r="M14" s="24">
        <f t="shared" si="0"/>
        <v>7</v>
      </c>
      <c r="N14" s="25">
        <f>IF(Loans!C$23=M14,Loans!C$26,IF(Am!Q13&gt;0,Am!Q13,0))</f>
        <v>27387.631121404949</v>
      </c>
      <c r="O14" s="25">
        <f>N14*(Loans!C$28/12)</f>
        <v>136.93815560702475</v>
      </c>
      <c r="P14" s="26">
        <f>IF(N14&gt;0,IF(N14&lt;Loans!C$30,N14,IF(SUM(Loans!C$23+Loans!C$24)&gt;M14,0,SUM(Loans!C$30-O14))),0)</f>
        <v>443.04589027581267</v>
      </c>
      <c r="Q14" s="26">
        <f t="shared" si="6"/>
        <v>26944.585231129138</v>
      </c>
      <c r="S14" s="24">
        <f t="shared" si="1"/>
        <v>7</v>
      </c>
      <c r="T14" s="25">
        <f>IF(Loans!H$23=S14,Loans!H$26,IF(Am!W13&gt;0,Am!W13,0))</f>
        <v>36516.841495206609</v>
      </c>
      <c r="U14" s="25">
        <f>T14*(Loans!H$28/12)</f>
        <v>182.58420747603304</v>
      </c>
      <c r="V14" s="26">
        <f>IF(T14&gt;0,IF(T14&lt;Loans!H$30,T14,IF(SUM(Loans!H$23+Loans!H$24)&gt;S14,0,SUM(Loans!H$30-U14))),0)</f>
        <v>590.72785370108352</v>
      </c>
      <c r="W14" s="26">
        <f t="shared" si="7"/>
        <v>35926.113641505523</v>
      </c>
      <c r="X14" s="23"/>
      <c r="Y14" s="24">
        <f t="shared" si="2"/>
        <v>7</v>
      </c>
      <c r="Z14" s="25">
        <f>IF(Loans!C$38=Y14,Loans!C$41,IF(Am!AC13&gt;0,Am!AC13,0))</f>
        <v>45646.051869008254</v>
      </c>
      <c r="AA14" s="25">
        <f>Z14*(Loans!C$43/12)</f>
        <v>228.23025934504128</v>
      </c>
      <c r="AB14" s="26">
        <f>IF(Z14&gt;0,IF(Z14&lt;Loans!C$45,Z14,IF(SUM(Loans!C$38+Loans!C$39)&gt;Y14,0,SUM(Loans!C$45-AA14))),0)</f>
        <v>738.40981712635448</v>
      </c>
      <c r="AC14" s="26">
        <f t="shared" si="8"/>
        <v>44907.6420518819</v>
      </c>
      <c r="AD14" s="23"/>
      <c r="AE14" s="24">
        <f t="shared" si="3"/>
        <v>7</v>
      </c>
      <c r="AF14" s="25">
        <f>IF(Loans!H$38=AE14,Loans!H$41,IF(Am!AI13&gt;0,Am!AI13,0))</f>
        <v>54775.262242809898</v>
      </c>
      <c r="AG14" s="25">
        <f>AF14*(Loans!H$43/12)</f>
        <v>273.87631121404951</v>
      </c>
      <c r="AH14" s="26">
        <f>IF(AF14&gt;0,IF(AF14&lt;Loans!H$45,AF14,IF(SUM(Loans!H$38+Loans!H$39)&gt;AE14,0,SUM(Loans!H$45-AG14))),0)</f>
        <v>886.09178055162533</v>
      </c>
      <c r="AI14" s="26">
        <f t="shared" si="9"/>
        <v>53889.170462258277</v>
      </c>
    </row>
    <row r="15" spans="1:35" ht="9" customHeight="1">
      <c r="A15" s="24">
        <f t="shared" si="10"/>
        <v>8</v>
      </c>
      <c r="B15" s="25">
        <f>IF(Loans!C$8=A15,Loans!C$11,IF(Am!E14&gt;0,Am!E14,0))</f>
        <v>8981.5284103763806</v>
      </c>
      <c r="C15" s="25">
        <f>B15*(Loans!C$13/12)</f>
        <v>44.907642051881901</v>
      </c>
      <c r="D15" s="26">
        <f>IF(B15&gt;0,IF(B15&lt;Loans!C$15,B15,IF(SUM(Loans!C$8+Loans!C$9)&gt;A15,0,SUM(Loans!C$15-Am!C15))),0)</f>
        <v>148.42037324239723</v>
      </c>
      <c r="E15" s="26">
        <f t="shared" si="11"/>
        <v>8833.1080371339831</v>
      </c>
      <c r="F15" s="14"/>
      <c r="G15" s="24">
        <f t="shared" si="4"/>
        <v>8</v>
      </c>
      <c r="H15" s="25">
        <f>IF(Loans!H$8=G15,Loans!H$11,IF(Am!K14&gt;0,Am!K14,0))</f>
        <v>17963.056820752761</v>
      </c>
      <c r="I15" s="25">
        <f>H15*(Loans!H$13/12)</f>
        <v>89.815284103763801</v>
      </c>
      <c r="J15" s="26">
        <f>IF(H15&gt;0,IF(H15&lt;Loans!H$15,H15,IF(SUM(Loans!H$8+Loans!H$9)&gt;G15,0,SUM(Loans!H$15-I15))),0)</f>
        <v>296.84074648479447</v>
      </c>
      <c r="K15" s="26">
        <f t="shared" si="5"/>
        <v>17666.216074267966</v>
      </c>
      <c r="M15" s="24">
        <f t="shared" si="0"/>
        <v>8</v>
      </c>
      <c r="N15" s="25">
        <f>IF(Loans!C$23=M15,Loans!C$26,IF(Am!Q14&gt;0,Am!Q14,0))</f>
        <v>26944.585231129138</v>
      </c>
      <c r="O15" s="25">
        <f>N15*(Loans!C$28/12)</f>
        <v>134.72292615564569</v>
      </c>
      <c r="P15" s="26">
        <f>IF(N15&gt;0,IF(N15&lt;Loans!C$30,N15,IF(SUM(Loans!C$23+Loans!C$24)&gt;M15,0,SUM(Loans!C$30-O15))),0)</f>
        <v>445.26111972719173</v>
      </c>
      <c r="Q15" s="26">
        <f t="shared" si="6"/>
        <v>26499.324111401947</v>
      </c>
      <c r="S15" s="24">
        <f t="shared" si="1"/>
        <v>8</v>
      </c>
      <c r="T15" s="25">
        <f>IF(Loans!H$23=S15,Loans!H$26,IF(Am!W14&gt;0,Am!W14,0))</f>
        <v>35926.113641505523</v>
      </c>
      <c r="U15" s="25">
        <f>T15*(Loans!H$28/12)</f>
        <v>179.6305682075276</v>
      </c>
      <c r="V15" s="26">
        <f>IF(T15&gt;0,IF(T15&lt;Loans!H$30,T15,IF(SUM(Loans!H$23+Loans!H$24)&gt;S15,0,SUM(Loans!H$30-U15))),0)</f>
        <v>593.68149296958893</v>
      </c>
      <c r="W15" s="26">
        <f t="shared" si="7"/>
        <v>35332.432148535932</v>
      </c>
      <c r="X15" s="23"/>
      <c r="Y15" s="24">
        <f t="shared" si="2"/>
        <v>8</v>
      </c>
      <c r="Z15" s="25">
        <f>IF(Loans!C$38=Y15,Loans!C$41,IF(Am!AC14&gt;0,Am!AC14,0))</f>
        <v>44907.6420518819</v>
      </c>
      <c r="AA15" s="25">
        <f>Z15*(Loans!C$43/12)</f>
        <v>224.53821025940951</v>
      </c>
      <c r="AB15" s="26">
        <f>IF(Z15&gt;0,IF(Z15&lt;Loans!C$45,Z15,IF(SUM(Loans!C$38+Loans!C$39)&gt;Y15,0,SUM(Loans!C$45-AA15))),0)</f>
        <v>742.10186621198625</v>
      </c>
      <c r="AC15" s="26">
        <f t="shared" si="8"/>
        <v>44165.54018566991</v>
      </c>
      <c r="AD15" s="23"/>
      <c r="AE15" s="24">
        <f t="shared" si="3"/>
        <v>8</v>
      </c>
      <c r="AF15" s="25">
        <f>IF(Loans!H$38=AE15,Loans!H$41,IF(Am!AI14&gt;0,Am!AI14,0))</f>
        <v>53889.170462258277</v>
      </c>
      <c r="AG15" s="25">
        <f>AF15*(Loans!H$43/12)</f>
        <v>269.44585231129139</v>
      </c>
      <c r="AH15" s="26">
        <f>IF(AF15&gt;0,IF(AF15&lt;Loans!H$45,AF15,IF(SUM(Loans!H$38+Loans!H$39)&gt;AE15,0,SUM(Loans!H$45-AG15))),0)</f>
        <v>890.52223945438345</v>
      </c>
      <c r="AI15" s="26">
        <f t="shared" si="9"/>
        <v>52998.648222803895</v>
      </c>
    </row>
    <row r="16" spans="1:35" ht="9" customHeight="1">
      <c r="A16" s="24">
        <f t="shared" si="10"/>
        <v>9</v>
      </c>
      <c r="B16" s="25">
        <f>IF(Loans!C$8=A16,Loans!C$11,IF(Am!E15&gt;0,Am!E15,0))</f>
        <v>8833.1080371339831</v>
      </c>
      <c r="C16" s="25">
        <f>B16*(Loans!C$13/12)</f>
        <v>44.165540185669919</v>
      </c>
      <c r="D16" s="26">
        <f>IF(B16&gt;0,IF(B16&lt;Loans!C$15,B16,IF(SUM(Loans!C$8+Loans!C$9)&gt;A16,0,SUM(Loans!C$15-Am!C16))),0)</f>
        <v>149.16247510860921</v>
      </c>
      <c r="E16" s="26">
        <f t="shared" si="11"/>
        <v>8683.9455620253739</v>
      </c>
      <c r="F16" s="14"/>
      <c r="G16" s="24">
        <f t="shared" si="4"/>
        <v>9</v>
      </c>
      <c r="H16" s="25">
        <f>IF(Loans!H$8=G16,Loans!H$11,IF(Am!K15&gt;0,Am!K15,0))</f>
        <v>17666.216074267966</v>
      </c>
      <c r="I16" s="25">
        <f>H16*(Loans!H$13/12)</f>
        <v>88.331080371339837</v>
      </c>
      <c r="J16" s="26">
        <f>IF(H16&gt;0,IF(H16&lt;Loans!H$15,H16,IF(SUM(Loans!H$8+Loans!H$9)&gt;G16,0,SUM(Loans!H$15-I16))),0)</f>
        <v>298.32495021721843</v>
      </c>
      <c r="K16" s="26">
        <f t="shared" si="5"/>
        <v>17367.891124050748</v>
      </c>
      <c r="M16" s="24">
        <f t="shared" si="0"/>
        <v>9</v>
      </c>
      <c r="N16" s="25">
        <f>IF(Loans!C$23=M16,Loans!C$26,IF(Am!Q15&gt;0,Am!Q15,0))</f>
        <v>26499.324111401947</v>
      </c>
      <c r="O16" s="25">
        <f>N16*(Loans!C$28/12)</f>
        <v>132.49662055700975</v>
      </c>
      <c r="P16" s="26">
        <f>IF(N16&gt;0,IF(N16&lt;Loans!C$30,N16,IF(SUM(Loans!C$23+Loans!C$24)&gt;M16,0,SUM(Loans!C$30-O16))),0)</f>
        <v>447.4874253258277</v>
      </c>
      <c r="Q16" s="26">
        <f t="shared" si="6"/>
        <v>26051.83668607612</v>
      </c>
      <c r="S16" s="24">
        <f t="shared" si="1"/>
        <v>9</v>
      </c>
      <c r="T16" s="25">
        <f>IF(Loans!H$23=S16,Loans!H$26,IF(Am!W15&gt;0,Am!W15,0))</f>
        <v>35332.432148535932</v>
      </c>
      <c r="U16" s="25">
        <f>T16*(Loans!H$28/12)</f>
        <v>176.66216074267967</v>
      </c>
      <c r="V16" s="26">
        <f>IF(T16&gt;0,IF(T16&lt;Loans!H$30,T16,IF(SUM(Loans!H$23+Loans!H$24)&gt;S16,0,SUM(Loans!H$30-U16))),0)</f>
        <v>596.64990043443686</v>
      </c>
      <c r="W16" s="26">
        <f t="shared" si="7"/>
        <v>34735.782248101495</v>
      </c>
      <c r="X16" s="23"/>
      <c r="Y16" s="24">
        <f t="shared" si="2"/>
        <v>9</v>
      </c>
      <c r="Z16" s="25">
        <f>IF(Loans!C$38=Y16,Loans!C$41,IF(Am!AC15&gt;0,Am!AC15,0))</f>
        <v>44165.54018566991</v>
      </c>
      <c r="AA16" s="25">
        <f>Z16*(Loans!C$43/12)</f>
        <v>220.82770092834954</v>
      </c>
      <c r="AB16" s="26">
        <f>IF(Z16&gt;0,IF(Z16&lt;Loans!C$45,Z16,IF(SUM(Loans!C$38+Loans!C$39)&gt;Y16,0,SUM(Loans!C$45-AA16))),0)</f>
        <v>745.8123755430463</v>
      </c>
      <c r="AC16" s="26">
        <f t="shared" si="8"/>
        <v>43419.72781012686</v>
      </c>
      <c r="AD16" s="23"/>
      <c r="AE16" s="24">
        <f t="shared" si="3"/>
        <v>9</v>
      </c>
      <c r="AF16" s="25">
        <f>IF(Loans!H$38=AE16,Loans!H$41,IF(Am!AI15&gt;0,Am!AI15,0))</f>
        <v>52998.648222803895</v>
      </c>
      <c r="AG16" s="25">
        <f>AF16*(Loans!H$43/12)</f>
        <v>264.9932411140195</v>
      </c>
      <c r="AH16" s="26">
        <f>IF(AF16&gt;0,IF(AF16&lt;Loans!H$45,AF16,IF(SUM(Loans!H$38+Loans!H$39)&gt;AE16,0,SUM(Loans!H$45-AG16))),0)</f>
        <v>894.9748506516554</v>
      </c>
      <c r="AI16" s="26">
        <f t="shared" si="9"/>
        <v>52103.67337215224</v>
      </c>
    </row>
    <row r="17" spans="1:35" ht="9" customHeight="1">
      <c r="A17" s="24">
        <f t="shared" si="10"/>
        <v>10</v>
      </c>
      <c r="B17" s="25">
        <f>IF(Loans!C$8=A17,Loans!C$11,IF(Am!E16&gt;0,Am!E16,0))</f>
        <v>8683.9455620253739</v>
      </c>
      <c r="C17" s="25">
        <f>B17*(Loans!C$13/12)</f>
        <v>43.419727810126872</v>
      </c>
      <c r="D17" s="26">
        <f>IF(B17&gt;0,IF(B17&lt;Loans!C$15,B17,IF(SUM(Loans!C$8+Loans!C$9)&gt;A17,0,SUM(Loans!C$15-Am!C17))),0)</f>
        <v>149.90828748415225</v>
      </c>
      <c r="E17" s="26">
        <f t="shared" si="11"/>
        <v>8534.0372745412224</v>
      </c>
      <c r="F17" s="14"/>
      <c r="G17" s="24">
        <f t="shared" si="4"/>
        <v>10</v>
      </c>
      <c r="H17" s="25">
        <f>IF(Loans!H$8=G17,Loans!H$11,IF(Am!K16&gt;0,Am!K16,0))</f>
        <v>17367.891124050748</v>
      </c>
      <c r="I17" s="25">
        <f>H17*(Loans!H$13/12)</f>
        <v>86.839455620253744</v>
      </c>
      <c r="J17" s="26">
        <f>IF(H17&gt;0,IF(H17&lt;Loans!H$15,H17,IF(SUM(Loans!H$8+Loans!H$9)&gt;G17,0,SUM(Loans!H$15-I17))),0)</f>
        <v>299.81657496830451</v>
      </c>
      <c r="K17" s="26">
        <f t="shared" si="5"/>
        <v>17068.074549082445</v>
      </c>
      <c r="M17" s="24">
        <f t="shared" si="0"/>
        <v>10</v>
      </c>
      <c r="N17" s="25">
        <f>IF(Loans!C$23=M17,Loans!C$26,IF(Am!Q16&gt;0,Am!Q16,0))</f>
        <v>26051.83668607612</v>
      </c>
      <c r="O17" s="25">
        <f>N17*(Loans!C$28/12)</f>
        <v>130.2591834303806</v>
      </c>
      <c r="P17" s="26">
        <f>IF(N17&gt;0,IF(N17&lt;Loans!C$30,N17,IF(SUM(Loans!C$23+Loans!C$24)&gt;M17,0,SUM(Loans!C$30-O17))),0)</f>
        <v>449.72486245245682</v>
      </c>
      <c r="Q17" s="26">
        <f t="shared" si="6"/>
        <v>25602.111823623662</v>
      </c>
      <c r="S17" s="24">
        <f t="shared" si="1"/>
        <v>10</v>
      </c>
      <c r="T17" s="25">
        <f>IF(Loans!H$23=S17,Loans!H$26,IF(Am!W16&gt;0,Am!W16,0))</f>
        <v>34735.782248101495</v>
      </c>
      <c r="U17" s="25">
        <f>T17*(Loans!H$28/12)</f>
        <v>173.67891124050749</v>
      </c>
      <c r="V17" s="26">
        <f>IF(T17&gt;0,IF(T17&lt;Loans!H$30,T17,IF(SUM(Loans!H$23+Loans!H$24)&gt;S17,0,SUM(Loans!H$30-U17))),0)</f>
        <v>599.63314993660902</v>
      </c>
      <c r="W17" s="26">
        <f t="shared" si="7"/>
        <v>34136.149098164889</v>
      </c>
      <c r="X17" s="23"/>
      <c r="Y17" s="24">
        <f t="shared" si="2"/>
        <v>10</v>
      </c>
      <c r="Z17" s="25">
        <f>IF(Loans!C$38=Y17,Loans!C$41,IF(Am!AC16&gt;0,Am!AC16,0))</f>
        <v>43419.72781012686</v>
      </c>
      <c r="AA17" s="25">
        <f>Z17*(Loans!C$43/12)</f>
        <v>217.09863905063432</v>
      </c>
      <c r="AB17" s="26">
        <f>IF(Z17&gt;0,IF(Z17&lt;Loans!C$45,Z17,IF(SUM(Loans!C$38+Loans!C$39)&gt;Y17,0,SUM(Loans!C$45-AA17))),0)</f>
        <v>749.54143742076144</v>
      </c>
      <c r="AC17" s="26">
        <f t="shared" si="8"/>
        <v>42670.186372706099</v>
      </c>
      <c r="AD17" s="23"/>
      <c r="AE17" s="24">
        <f t="shared" si="3"/>
        <v>10</v>
      </c>
      <c r="AF17" s="25">
        <f>IF(Loans!H$38=AE17,Loans!H$41,IF(Am!AI16&gt;0,Am!AI16,0))</f>
        <v>52103.67337215224</v>
      </c>
      <c r="AG17" s="25">
        <f>AF17*(Loans!H$43/12)</f>
        <v>260.5183668607612</v>
      </c>
      <c r="AH17" s="26">
        <f>IF(AF17&gt;0,IF(AF17&lt;Loans!H$45,AF17,IF(SUM(Loans!H$38+Loans!H$39)&gt;AE17,0,SUM(Loans!H$45-AG17))),0)</f>
        <v>899.44972490491364</v>
      </c>
      <c r="AI17" s="26">
        <f t="shared" si="9"/>
        <v>51204.223647247323</v>
      </c>
    </row>
    <row r="18" spans="1:35" ht="9" customHeight="1">
      <c r="A18" s="24">
        <f t="shared" si="10"/>
        <v>11</v>
      </c>
      <c r="B18" s="25">
        <f>IF(Loans!C$8=A18,Loans!C$11,IF(Am!E17&gt;0,Am!E17,0))</f>
        <v>8534.0372745412224</v>
      </c>
      <c r="C18" s="25">
        <f>B18*(Loans!C$13/12)</f>
        <v>42.670186372706112</v>
      </c>
      <c r="D18" s="26">
        <f>IF(B18&gt;0,IF(B18&lt;Loans!C$15,B18,IF(SUM(Loans!C$8+Loans!C$9)&gt;A18,0,SUM(Loans!C$15-Am!C18))),0)</f>
        <v>150.65782892157301</v>
      </c>
      <c r="E18" s="26">
        <f t="shared" si="11"/>
        <v>8383.3794456196501</v>
      </c>
      <c r="F18" s="14"/>
      <c r="G18" s="24">
        <f t="shared" si="4"/>
        <v>11</v>
      </c>
      <c r="H18" s="25">
        <f>IF(Loans!H$8=G18,Loans!H$11,IF(Am!K17&gt;0,Am!K17,0))</f>
        <v>17068.074549082445</v>
      </c>
      <c r="I18" s="25">
        <f>H18*(Loans!H$13/12)</f>
        <v>85.340372745412225</v>
      </c>
      <c r="J18" s="26">
        <f>IF(H18&gt;0,IF(H18&lt;Loans!H$15,H18,IF(SUM(Loans!H$8+Loans!H$9)&gt;G18,0,SUM(Loans!H$15-I18))),0)</f>
        <v>301.31565784314603</v>
      </c>
      <c r="K18" s="26">
        <f t="shared" si="5"/>
        <v>16766.7588912393</v>
      </c>
      <c r="M18" s="24">
        <f t="shared" si="0"/>
        <v>11</v>
      </c>
      <c r="N18" s="25">
        <f>IF(Loans!C$23=M18,Loans!C$26,IF(Am!Q17&gt;0,Am!Q17,0))</f>
        <v>25602.111823623662</v>
      </c>
      <c r="O18" s="25">
        <f>N18*(Loans!C$28/12)</f>
        <v>128.01055911811832</v>
      </c>
      <c r="P18" s="26">
        <f>IF(N18&gt;0,IF(N18&lt;Loans!C$30,N18,IF(SUM(Loans!C$23+Loans!C$24)&gt;M18,0,SUM(Loans!C$30-O18))),0)</f>
        <v>451.97348676471915</v>
      </c>
      <c r="Q18" s="26">
        <f t="shared" si="6"/>
        <v>25150.138336858941</v>
      </c>
      <c r="S18" s="24">
        <f t="shared" si="1"/>
        <v>11</v>
      </c>
      <c r="T18" s="25">
        <f>IF(Loans!H$23=S18,Loans!H$26,IF(Am!W17&gt;0,Am!W17,0))</f>
        <v>34136.149098164889</v>
      </c>
      <c r="U18" s="25">
        <f>T18*(Loans!H$28/12)</f>
        <v>170.68074549082445</v>
      </c>
      <c r="V18" s="26">
        <f>IF(T18&gt;0,IF(T18&lt;Loans!H$30,T18,IF(SUM(Loans!H$23+Loans!H$24)&gt;S18,0,SUM(Loans!H$30-U18))),0)</f>
        <v>602.63131568629206</v>
      </c>
      <c r="W18" s="26">
        <f t="shared" si="7"/>
        <v>33533.517782478601</v>
      </c>
      <c r="X18" s="23"/>
      <c r="Y18" s="24">
        <f t="shared" si="2"/>
        <v>11</v>
      </c>
      <c r="Z18" s="25">
        <f>IF(Loans!C$38=Y18,Loans!C$41,IF(Am!AC17&gt;0,Am!AC17,0))</f>
        <v>42670.186372706099</v>
      </c>
      <c r="AA18" s="25">
        <f>Z18*(Loans!C$43/12)</f>
        <v>213.35093186353049</v>
      </c>
      <c r="AB18" s="26">
        <f>IF(Z18&gt;0,IF(Z18&lt;Loans!C$45,Z18,IF(SUM(Loans!C$38+Loans!C$39)&gt;Y18,0,SUM(Loans!C$45-AA18))),0)</f>
        <v>753.2891446078653</v>
      </c>
      <c r="AC18" s="26">
        <f t="shared" si="8"/>
        <v>41916.897228098234</v>
      </c>
      <c r="AD18" s="23"/>
      <c r="AE18" s="24">
        <f t="shared" si="3"/>
        <v>11</v>
      </c>
      <c r="AF18" s="25">
        <f>IF(Loans!H$38=AE18,Loans!H$41,IF(Am!AI17&gt;0,Am!AI17,0))</f>
        <v>51204.223647247323</v>
      </c>
      <c r="AG18" s="25">
        <f>AF18*(Loans!H$43/12)</f>
        <v>256.02111823623665</v>
      </c>
      <c r="AH18" s="26">
        <f>IF(AF18&gt;0,IF(AF18&lt;Loans!H$45,AF18,IF(SUM(Loans!H$38+Loans!H$39)&gt;AE18,0,SUM(Loans!H$45-AG18))),0)</f>
        <v>903.94697352943831</v>
      </c>
      <c r="AI18" s="26">
        <f t="shared" si="9"/>
        <v>50300.276673717883</v>
      </c>
    </row>
    <row r="19" spans="1:35" ht="9" customHeight="1">
      <c r="A19" s="27">
        <f t="shared" si="10"/>
        <v>12</v>
      </c>
      <c r="B19" s="28">
        <f>IF(Loans!C$8=A19,Loans!C$11,IF(Am!E18&gt;0,Am!E18,0))</f>
        <v>8383.3794456196501</v>
      </c>
      <c r="C19" s="28">
        <f>B19*(Loans!C$13/12)</f>
        <v>41.91689722809825</v>
      </c>
      <c r="D19" s="29">
        <f>IF(B19&gt;0,IF(B19&lt;Loans!C$15,B19,IF(SUM(Loans!C$8+Loans!C$9)&gt;A19,0,SUM(Loans!C$15-Am!C19))),0)</f>
        <v>151.4111180661809</v>
      </c>
      <c r="E19" s="29">
        <f t="shared" si="11"/>
        <v>8231.9683275534699</v>
      </c>
      <c r="F19" s="14"/>
      <c r="G19" s="27">
        <f t="shared" si="4"/>
        <v>12</v>
      </c>
      <c r="H19" s="28">
        <f>IF(Loans!H$8=G19,Loans!H$11,IF(Am!K18&gt;0,Am!K18,0))</f>
        <v>16766.7588912393</v>
      </c>
      <c r="I19" s="28">
        <f>H19*(Loans!H$13/12)</f>
        <v>83.8337944561965</v>
      </c>
      <c r="J19" s="29">
        <f>IF(H19&gt;0,IF(H19&lt;Loans!H$15,H19,IF(SUM(Loans!H$8+Loans!H$9)&gt;G19,0,SUM(Loans!H$15-I19))),0)</f>
        <v>302.82223613236181</v>
      </c>
      <c r="K19" s="29">
        <f t="shared" si="5"/>
        <v>16463.93665510694</v>
      </c>
      <c r="M19" s="27">
        <f t="shared" si="0"/>
        <v>12</v>
      </c>
      <c r="N19" s="28">
        <f>IF(Loans!C$23=M19,Loans!C$26,IF(Am!Q18&gt;0,Am!Q18,0))</f>
        <v>25150.138336858941</v>
      </c>
      <c r="O19" s="28">
        <f>N19*(Loans!C$28/12)</f>
        <v>125.75069168429471</v>
      </c>
      <c r="P19" s="29">
        <f>IF(N19&gt;0,IF(N19&lt;Loans!C$30,N19,IF(SUM(Loans!C$23+Loans!C$24)&gt;M19,0,SUM(Loans!C$30-O19))),0)</f>
        <v>454.23335419854277</v>
      </c>
      <c r="Q19" s="29">
        <f t="shared" si="6"/>
        <v>24695.904982660399</v>
      </c>
      <c r="S19" s="27">
        <f t="shared" si="1"/>
        <v>12</v>
      </c>
      <c r="T19" s="28">
        <f>IF(Loans!H$23=S19,Loans!H$26,IF(Am!W18&gt;0,Am!W18,0))</f>
        <v>33533.517782478601</v>
      </c>
      <c r="U19" s="28">
        <f>T19*(Loans!H$28/12)</f>
        <v>167.667588912393</v>
      </c>
      <c r="V19" s="29">
        <f>IF(T19&gt;0,IF(T19&lt;Loans!H$30,T19,IF(SUM(Loans!H$23+Loans!H$24)&gt;S19,0,SUM(Loans!H$30-U19))),0)</f>
        <v>605.64447226472362</v>
      </c>
      <c r="W19" s="29">
        <f t="shared" si="7"/>
        <v>32927.873310213879</v>
      </c>
      <c r="X19" s="23"/>
      <c r="Y19" s="27">
        <f t="shared" si="2"/>
        <v>12</v>
      </c>
      <c r="Z19" s="28">
        <f>IF(Loans!C$38=Y19,Loans!C$41,IF(Am!AC18&gt;0,Am!AC18,0))</f>
        <v>41916.897228098234</v>
      </c>
      <c r="AA19" s="28">
        <f>Z19*(Loans!C$43/12)</f>
        <v>209.58448614049118</v>
      </c>
      <c r="AB19" s="29">
        <f>IF(Z19&gt;0,IF(Z19&lt;Loans!C$45,Z19,IF(SUM(Loans!C$38+Loans!C$39)&gt;Y19,0,SUM(Loans!C$45-AA19))),0)</f>
        <v>757.05559033090458</v>
      </c>
      <c r="AC19" s="29">
        <f t="shared" si="8"/>
        <v>41159.841637767327</v>
      </c>
      <c r="AD19" s="23"/>
      <c r="AE19" s="27">
        <f t="shared" si="3"/>
        <v>12</v>
      </c>
      <c r="AF19" s="28">
        <f>IF(Loans!H$38=AE19,Loans!H$41,IF(Am!AI18&gt;0,Am!AI18,0))</f>
        <v>50300.276673717883</v>
      </c>
      <c r="AG19" s="28">
        <f>AF19*(Loans!H$43/12)</f>
        <v>251.50138336858942</v>
      </c>
      <c r="AH19" s="29">
        <f>IF(AF19&gt;0,IF(AF19&lt;Loans!H$45,AF19,IF(SUM(Loans!H$38+Loans!H$39)&gt;AE19,0,SUM(Loans!H$45-AG19))),0)</f>
        <v>908.46670839708554</v>
      </c>
      <c r="AI19" s="29">
        <f t="shared" si="9"/>
        <v>49391.809965320797</v>
      </c>
    </row>
    <row r="20" spans="1:35" ht="9" customHeight="1">
      <c r="A20" s="24">
        <f t="shared" si="10"/>
        <v>13</v>
      </c>
      <c r="B20" s="25">
        <f>IF(Loans!C$8=A20,Loans!C$11,IF(Am!E19&gt;0,Am!E19,0))</f>
        <v>8231.9683275534699</v>
      </c>
      <c r="C20" s="25">
        <f>B20*(Loans!C$13/12)</f>
        <v>41.15984163776735</v>
      </c>
      <c r="D20" s="26">
        <f>IF(B20&gt;0,IF(B20&lt;Loans!C$15,B20,IF(SUM(Loans!C$8+Loans!C$9)&gt;A20,0,SUM(Loans!C$15-Am!C20))),0)</f>
        <v>152.16817365651178</v>
      </c>
      <c r="E20" s="26">
        <f t="shared" si="11"/>
        <v>8079.8001538969584</v>
      </c>
      <c r="F20" s="14"/>
      <c r="G20" s="24">
        <f t="shared" si="4"/>
        <v>13</v>
      </c>
      <c r="H20" s="25">
        <f>IF(Loans!H$8=G20,Loans!H$11,IF(Am!K19&gt;0,Am!K19,0))</f>
        <v>16463.93665510694</v>
      </c>
      <c r="I20" s="25">
        <f>H20*(Loans!H$13/12)</f>
        <v>82.3196832755347</v>
      </c>
      <c r="J20" s="26">
        <f>IF(H20&gt;0,IF(H20&lt;Loans!H$15,H20,IF(SUM(Loans!H$8+Loans!H$9)&gt;G20,0,SUM(Loans!H$15-I20))),0)</f>
        <v>304.33634731302357</v>
      </c>
      <c r="K20" s="26">
        <f t="shared" si="5"/>
        <v>16159.600307793917</v>
      </c>
      <c r="M20" s="24">
        <f t="shared" si="0"/>
        <v>13</v>
      </c>
      <c r="N20" s="25">
        <f>IF(Loans!C$23=M20,Loans!C$26,IF(Am!Q19&gt;0,Am!Q19,0))</f>
        <v>24695.904982660399</v>
      </c>
      <c r="O20" s="25">
        <f>N20*(Loans!C$28/12)</f>
        <v>123.479524913302</v>
      </c>
      <c r="P20" s="26">
        <f>IF(N20&gt;0,IF(N20&lt;Loans!C$30,N20,IF(SUM(Loans!C$23+Loans!C$24)&gt;M20,0,SUM(Loans!C$30-O20))),0)</f>
        <v>456.50452096953546</v>
      </c>
      <c r="Q20" s="26">
        <f t="shared" si="6"/>
        <v>24239.400461690864</v>
      </c>
      <c r="S20" s="24">
        <f t="shared" si="1"/>
        <v>13</v>
      </c>
      <c r="T20" s="25">
        <f>IF(Loans!H$23=S20,Loans!H$26,IF(Am!W19&gt;0,Am!W19,0))</f>
        <v>32927.873310213879</v>
      </c>
      <c r="U20" s="25">
        <f>T20*(Loans!H$28/12)</f>
        <v>164.6393665510694</v>
      </c>
      <c r="V20" s="26">
        <f>IF(T20&gt;0,IF(T20&lt;Loans!H$30,T20,IF(SUM(Loans!H$23+Loans!H$24)&gt;S20,0,SUM(Loans!H$30-U20))),0)</f>
        <v>608.67269462604713</v>
      </c>
      <c r="W20" s="26">
        <f t="shared" si="7"/>
        <v>32319.200615587833</v>
      </c>
      <c r="X20" s="23"/>
      <c r="Y20" s="24">
        <f t="shared" si="2"/>
        <v>13</v>
      </c>
      <c r="Z20" s="25">
        <f>IF(Loans!C$38=Y20,Loans!C$41,IF(Am!AC19&gt;0,Am!AC19,0))</f>
        <v>41159.841637767327</v>
      </c>
      <c r="AA20" s="25">
        <f>Z20*(Loans!C$43/12)</f>
        <v>205.79920818883664</v>
      </c>
      <c r="AB20" s="26">
        <f>IF(Z20&gt;0,IF(Z20&lt;Loans!C$45,Z20,IF(SUM(Loans!C$38+Loans!C$39)&gt;Y20,0,SUM(Loans!C$45-AA20))),0)</f>
        <v>760.84086828255909</v>
      </c>
      <c r="AC20" s="26">
        <f t="shared" si="8"/>
        <v>40399.000769484766</v>
      </c>
      <c r="AD20" s="23"/>
      <c r="AE20" s="24">
        <f t="shared" si="3"/>
        <v>13</v>
      </c>
      <c r="AF20" s="25">
        <f>IF(Loans!H$38=AE20,Loans!H$41,IF(Am!AI19&gt;0,Am!AI19,0))</f>
        <v>49391.809965320797</v>
      </c>
      <c r="AG20" s="25">
        <f>AF20*(Loans!H$43/12)</f>
        <v>246.959049826604</v>
      </c>
      <c r="AH20" s="26">
        <f>IF(AF20&gt;0,IF(AF20&lt;Loans!H$45,AF20,IF(SUM(Loans!H$38+Loans!H$39)&gt;AE20,0,SUM(Loans!H$45-AG20))),0)</f>
        <v>913.00904193907093</v>
      </c>
      <c r="AI20" s="26">
        <f t="shared" si="9"/>
        <v>48478.800923381728</v>
      </c>
    </row>
    <row r="21" spans="1:35" ht="9" customHeight="1">
      <c r="A21" s="24">
        <f t="shared" si="10"/>
        <v>14</v>
      </c>
      <c r="B21" s="25">
        <f>IF(Loans!C$8=A21,Loans!C$11,IF(Am!E20&gt;0,Am!E20,0))</f>
        <v>8079.8001538969584</v>
      </c>
      <c r="C21" s="25">
        <f>B21*(Loans!C$13/12)</f>
        <v>40.399000769484793</v>
      </c>
      <c r="D21" s="26">
        <f>IF(B21&gt;0,IF(B21&lt;Loans!C$15,B21,IF(SUM(Loans!C$8+Loans!C$9)&gt;A21,0,SUM(Loans!C$15-Am!C21))),0)</f>
        <v>152.92901452479435</v>
      </c>
      <c r="E21" s="26">
        <f t="shared" si="11"/>
        <v>7926.8711393721642</v>
      </c>
      <c r="F21" s="14"/>
      <c r="G21" s="24">
        <f t="shared" si="4"/>
        <v>14</v>
      </c>
      <c r="H21" s="25">
        <f>IF(Loans!H$8=G21,Loans!H$11,IF(Am!K20&gt;0,Am!K20,0))</f>
        <v>16159.600307793917</v>
      </c>
      <c r="I21" s="25">
        <f>H21*(Loans!H$13/12)</f>
        <v>80.798001538969586</v>
      </c>
      <c r="J21" s="26">
        <f>IF(H21&gt;0,IF(H21&lt;Loans!H$15,H21,IF(SUM(Loans!H$8+Loans!H$9)&gt;G21,0,SUM(Loans!H$15-I21))),0)</f>
        <v>305.85802904958871</v>
      </c>
      <c r="K21" s="26">
        <f t="shared" si="5"/>
        <v>15853.742278744328</v>
      </c>
      <c r="M21" s="24">
        <f t="shared" si="0"/>
        <v>14</v>
      </c>
      <c r="N21" s="25">
        <f>IF(Loans!C$23=M21,Loans!C$26,IF(Am!Q20&gt;0,Am!Q20,0))</f>
        <v>24239.400461690864</v>
      </c>
      <c r="O21" s="25">
        <f>N21*(Loans!C$28/12)</f>
        <v>121.19700230845433</v>
      </c>
      <c r="P21" s="26">
        <f>IF(N21&gt;0,IF(N21&lt;Loans!C$30,N21,IF(SUM(Loans!C$23+Loans!C$24)&gt;M21,0,SUM(Loans!C$30-O21))),0)</f>
        <v>458.78704357438312</v>
      </c>
      <c r="Q21" s="26">
        <f t="shared" si="6"/>
        <v>23780.613418116482</v>
      </c>
      <c r="S21" s="24">
        <f t="shared" si="1"/>
        <v>14</v>
      </c>
      <c r="T21" s="25">
        <f>IF(Loans!H$23=S21,Loans!H$26,IF(Am!W20&gt;0,Am!W20,0))</f>
        <v>32319.200615587833</v>
      </c>
      <c r="U21" s="25">
        <f>T21*(Loans!H$28/12)</f>
        <v>161.59600307793917</v>
      </c>
      <c r="V21" s="26">
        <f>IF(T21&gt;0,IF(T21&lt;Loans!H$30,T21,IF(SUM(Loans!H$23+Loans!H$24)&gt;S21,0,SUM(Loans!H$30-U21))),0)</f>
        <v>611.71605809917742</v>
      </c>
      <c r="W21" s="26">
        <f t="shared" si="7"/>
        <v>31707.484557488657</v>
      </c>
      <c r="X21" s="23"/>
      <c r="Y21" s="24">
        <f t="shared" si="2"/>
        <v>14</v>
      </c>
      <c r="Z21" s="25">
        <f>IF(Loans!C$38=Y21,Loans!C$41,IF(Am!AC20&gt;0,Am!AC20,0))</f>
        <v>40399.000769484766</v>
      </c>
      <c r="AA21" s="25">
        <f>Z21*(Loans!C$43/12)</f>
        <v>201.99500384742385</v>
      </c>
      <c r="AB21" s="26">
        <f>IF(Z21&gt;0,IF(Z21&lt;Loans!C$45,Z21,IF(SUM(Loans!C$38+Loans!C$39)&gt;Y21,0,SUM(Loans!C$45-AA21))),0)</f>
        <v>764.64507262397194</v>
      </c>
      <c r="AC21" s="26">
        <f t="shared" si="8"/>
        <v>39634.355696860795</v>
      </c>
      <c r="AD21" s="23"/>
      <c r="AE21" s="24">
        <f t="shared" si="3"/>
        <v>14</v>
      </c>
      <c r="AF21" s="25">
        <f>IF(Loans!H$38=AE21,Loans!H$41,IF(Am!AI20&gt;0,Am!AI20,0))</f>
        <v>48478.800923381728</v>
      </c>
      <c r="AG21" s="25">
        <f>AF21*(Loans!H$43/12)</f>
        <v>242.39400461690866</v>
      </c>
      <c r="AH21" s="26">
        <f>IF(AF21&gt;0,IF(AF21&lt;Loans!H$45,AF21,IF(SUM(Loans!H$38+Loans!H$39)&gt;AE21,0,SUM(Loans!H$45-AG21))),0)</f>
        <v>917.57408714876624</v>
      </c>
      <c r="AI21" s="26">
        <f t="shared" si="9"/>
        <v>47561.226836232963</v>
      </c>
    </row>
    <row r="22" spans="1:35" ht="9" customHeight="1">
      <c r="A22" s="24">
        <f t="shared" si="10"/>
        <v>15</v>
      </c>
      <c r="B22" s="25">
        <f>IF(Loans!C$8=A22,Loans!C$11,IF(Am!E21&gt;0,Am!E21,0))</f>
        <v>7926.8711393721642</v>
      </c>
      <c r="C22" s="25">
        <f>B22*(Loans!C$13/12)</f>
        <v>39.634355696860823</v>
      </c>
      <c r="D22" s="26">
        <f>IF(B22&gt;0,IF(B22&lt;Loans!C$15,B22,IF(SUM(Loans!C$8+Loans!C$9)&gt;A22,0,SUM(Loans!C$15-Am!C22))),0)</f>
        <v>153.69365959741833</v>
      </c>
      <c r="E22" s="26">
        <f t="shared" si="11"/>
        <v>7773.1774797747457</v>
      </c>
      <c r="F22" s="14"/>
      <c r="G22" s="24">
        <f t="shared" si="4"/>
        <v>15</v>
      </c>
      <c r="H22" s="25">
        <f>IF(Loans!H$8=G22,Loans!H$11,IF(Am!K21&gt;0,Am!K21,0))</f>
        <v>15853.742278744328</v>
      </c>
      <c r="I22" s="25">
        <f>H22*(Loans!H$13/12)</f>
        <v>79.268711393721645</v>
      </c>
      <c r="J22" s="26">
        <f>IF(H22&gt;0,IF(H22&lt;Loans!H$15,H22,IF(SUM(Loans!H$8+Loans!H$9)&gt;G22,0,SUM(Loans!H$15-I22))),0)</f>
        <v>307.38731919483666</v>
      </c>
      <c r="K22" s="26">
        <f t="shared" si="5"/>
        <v>15546.354959549491</v>
      </c>
      <c r="M22" s="24">
        <f t="shared" si="0"/>
        <v>15</v>
      </c>
      <c r="N22" s="25">
        <f>IF(Loans!C$23=M22,Loans!C$26,IF(Am!Q21&gt;0,Am!Q21,0))</f>
        <v>23780.613418116482</v>
      </c>
      <c r="O22" s="25">
        <f>N22*(Loans!C$28/12)</f>
        <v>118.90306709058241</v>
      </c>
      <c r="P22" s="26">
        <f>IF(N22&gt;0,IF(N22&lt;Loans!C$30,N22,IF(SUM(Loans!C$23+Loans!C$24)&gt;M22,0,SUM(Loans!C$30-O22))),0)</f>
        <v>461.08097879225505</v>
      </c>
      <c r="Q22" s="26">
        <f t="shared" si="6"/>
        <v>23319.532439324226</v>
      </c>
      <c r="S22" s="24">
        <f t="shared" si="1"/>
        <v>15</v>
      </c>
      <c r="T22" s="25">
        <f>IF(Loans!H$23=S22,Loans!H$26,IF(Am!W21&gt;0,Am!W21,0))</f>
        <v>31707.484557488657</v>
      </c>
      <c r="U22" s="25">
        <f>T22*(Loans!H$28/12)</f>
        <v>158.53742278744329</v>
      </c>
      <c r="V22" s="26">
        <f>IF(T22&gt;0,IF(T22&lt;Loans!H$30,T22,IF(SUM(Loans!H$23+Loans!H$24)&gt;S22,0,SUM(Loans!H$30-U22))),0)</f>
        <v>614.77463838967333</v>
      </c>
      <c r="W22" s="26">
        <f t="shared" si="7"/>
        <v>31092.709919098983</v>
      </c>
      <c r="X22" s="23"/>
      <c r="Y22" s="24">
        <f t="shared" si="2"/>
        <v>15</v>
      </c>
      <c r="Z22" s="25">
        <f>IF(Loans!C$38=Y22,Loans!C$41,IF(Am!AC21&gt;0,Am!AC21,0))</f>
        <v>39634.355696860795</v>
      </c>
      <c r="AA22" s="25">
        <f>Z22*(Loans!C$43/12)</f>
        <v>198.17177848430399</v>
      </c>
      <c r="AB22" s="26">
        <f>IF(Z22&gt;0,IF(Z22&lt;Loans!C$45,Z22,IF(SUM(Loans!C$38+Loans!C$39)&gt;Y22,0,SUM(Loans!C$45-AA22))),0)</f>
        <v>768.46829798709177</v>
      </c>
      <c r="AC22" s="26">
        <f t="shared" si="8"/>
        <v>38865.887398873703</v>
      </c>
      <c r="AD22" s="23"/>
      <c r="AE22" s="24">
        <f t="shared" si="3"/>
        <v>15</v>
      </c>
      <c r="AF22" s="25">
        <f>IF(Loans!H$38=AE22,Loans!H$41,IF(Am!AI21&gt;0,Am!AI21,0))</f>
        <v>47561.226836232963</v>
      </c>
      <c r="AG22" s="25">
        <f>AF22*(Loans!H$43/12)</f>
        <v>237.80613418116482</v>
      </c>
      <c r="AH22" s="26">
        <f>IF(AF22&gt;0,IF(AF22&lt;Loans!H$45,AF22,IF(SUM(Loans!H$38+Loans!H$39)&gt;AE22,0,SUM(Loans!H$45-AG22))),0)</f>
        <v>922.16195758451011</v>
      </c>
      <c r="AI22" s="26">
        <f t="shared" si="9"/>
        <v>46639.064878648453</v>
      </c>
    </row>
    <row r="23" spans="1:35" ht="9" customHeight="1">
      <c r="A23" s="24">
        <f t="shared" si="10"/>
        <v>16</v>
      </c>
      <c r="B23" s="25">
        <f>IF(Loans!C$8=A23,Loans!C$11,IF(Am!E22&gt;0,Am!E22,0))</f>
        <v>7773.1774797747457</v>
      </c>
      <c r="C23" s="25">
        <f>B23*(Loans!C$13/12)</f>
        <v>38.865887398873731</v>
      </c>
      <c r="D23" s="26">
        <f>IF(B23&gt;0,IF(B23&lt;Loans!C$15,B23,IF(SUM(Loans!C$8+Loans!C$9)&gt;A23,0,SUM(Loans!C$15-Am!C23))),0)</f>
        <v>154.46212789540542</v>
      </c>
      <c r="E23" s="26">
        <f t="shared" si="11"/>
        <v>7618.7153518793402</v>
      </c>
      <c r="F23" s="14"/>
      <c r="G23" s="24">
        <f t="shared" si="4"/>
        <v>16</v>
      </c>
      <c r="H23" s="25">
        <f>IF(Loans!H$8=G23,Loans!H$11,IF(Am!K22&gt;0,Am!K22,0))</f>
        <v>15546.354959549491</v>
      </c>
      <c r="I23" s="25">
        <f>H23*(Loans!H$13/12)</f>
        <v>77.731774797747462</v>
      </c>
      <c r="J23" s="26">
        <f>IF(H23&gt;0,IF(H23&lt;Loans!H$15,H23,IF(SUM(Loans!H$8+Loans!H$9)&gt;G23,0,SUM(Loans!H$15-I23))),0)</f>
        <v>308.92425579081083</v>
      </c>
      <c r="K23" s="26">
        <f t="shared" si="5"/>
        <v>15237.43070375868</v>
      </c>
      <c r="M23" s="24">
        <f t="shared" si="0"/>
        <v>16</v>
      </c>
      <c r="N23" s="25">
        <f>IF(Loans!C$23=M23,Loans!C$26,IF(Am!Q22&gt;0,Am!Q22,0))</f>
        <v>23319.532439324226</v>
      </c>
      <c r="O23" s="25">
        <f>N23*(Loans!C$28/12)</f>
        <v>116.59766219662113</v>
      </c>
      <c r="P23" s="26">
        <f>IF(N23&gt;0,IF(N23&lt;Loans!C$30,N23,IF(SUM(Loans!C$23+Loans!C$24)&gt;M23,0,SUM(Loans!C$30-O23))),0)</f>
        <v>463.38638368621633</v>
      </c>
      <c r="Q23" s="26">
        <f t="shared" si="6"/>
        <v>22856.146055638012</v>
      </c>
      <c r="S23" s="24">
        <f t="shared" si="1"/>
        <v>16</v>
      </c>
      <c r="T23" s="25">
        <f>IF(Loans!H$23=S23,Loans!H$26,IF(Am!W22&gt;0,Am!W22,0))</f>
        <v>31092.709919098983</v>
      </c>
      <c r="U23" s="25">
        <f>T23*(Loans!H$28/12)</f>
        <v>155.46354959549492</v>
      </c>
      <c r="V23" s="26">
        <f>IF(T23&gt;0,IF(T23&lt;Loans!H$30,T23,IF(SUM(Loans!H$23+Loans!H$24)&gt;S23,0,SUM(Loans!H$30-U23))),0)</f>
        <v>617.84851158162166</v>
      </c>
      <c r="W23" s="26">
        <f t="shared" si="7"/>
        <v>30474.861407517361</v>
      </c>
      <c r="X23" s="23"/>
      <c r="Y23" s="24">
        <f t="shared" si="2"/>
        <v>16</v>
      </c>
      <c r="Z23" s="25">
        <f>IF(Loans!C$38=Y23,Loans!C$41,IF(Am!AC22&gt;0,Am!AC22,0))</f>
        <v>38865.887398873703</v>
      </c>
      <c r="AA23" s="25">
        <f>Z23*(Loans!C$43/12)</f>
        <v>194.32943699436851</v>
      </c>
      <c r="AB23" s="26">
        <f>IF(Z23&gt;0,IF(Z23&lt;Loans!C$45,Z23,IF(SUM(Loans!C$38+Loans!C$39)&gt;Y23,0,SUM(Loans!C$45-AA23))),0)</f>
        <v>772.31063947702728</v>
      </c>
      <c r="AC23" s="26">
        <f t="shared" si="8"/>
        <v>38093.576759396674</v>
      </c>
      <c r="AD23" s="23"/>
      <c r="AE23" s="24">
        <f t="shared" si="3"/>
        <v>16</v>
      </c>
      <c r="AF23" s="25">
        <f>IF(Loans!H$38=AE23,Loans!H$41,IF(Am!AI22&gt;0,Am!AI22,0))</f>
        <v>46639.064878648453</v>
      </c>
      <c r="AG23" s="25">
        <f>AF23*(Loans!H$43/12)</f>
        <v>233.19532439324226</v>
      </c>
      <c r="AH23" s="26">
        <f>IF(AF23&gt;0,IF(AF23&lt;Loans!H$45,AF23,IF(SUM(Loans!H$38+Loans!H$39)&gt;AE23,0,SUM(Loans!H$45-AG23))),0)</f>
        <v>926.77276737243267</v>
      </c>
      <c r="AI23" s="26">
        <f t="shared" si="9"/>
        <v>45712.292111276023</v>
      </c>
    </row>
    <row r="24" spans="1:35" ht="9" customHeight="1">
      <c r="A24" s="24">
        <f t="shared" si="10"/>
        <v>17</v>
      </c>
      <c r="B24" s="25">
        <f>IF(Loans!C$8=A24,Loans!C$11,IF(Am!E23&gt;0,Am!E23,0))</f>
        <v>7618.7153518793402</v>
      </c>
      <c r="C24" s="25">
        <f>B24*(Loans!C$13/12)</f>
        <v>38.093576759396704</v>
      </c>
      <c r="D24" s="26">
        <f>IF(B24&gt;0,IF(B24&lt;Loans!C$15,B24,IF(SUM(Loans!C$8+Loans!C$9)&gt;A24,0,SUM(Loans!C$15-Am!C24))),0)</f>
        <v>155.23443853488243</v>
      </c>
      <c r="E24" s="26">
        <f t="shared" si="11"/>
        <v>7463.4809133444578</v>
      </c>
      <c r="F24" s="14"/>
      <c r="G24" s="24">
        <f t="shared" si="4"/>
        <v>17</v>
      </c>
      <c r="H24" s="25">
        <f>IF(Loans!H$8=G24,Loans!H$11,IF(Am!K23&gt;0,Am!K23,0))</f>
        <v>15237.43070375868</v>
      </c>
      <c r="I24" s="25">
        <f>H24*(Loans!H$13/12)</f>
        <v>76.187153518793409</v>
      </c>
      <c r="J24" s="26">
        <f>IF(H24&gt;0,IF(H24&lt;Loans!H$15,H24,IF(SUM(Loans!H$8+Loans!H$9)&gt;G24,0,SUM(Loans!H$15-I24))),0)</f>
        <v>310.46887706976486</v>
      </c>
      <c r="K24" s="26">
        <f t="shared" si="5"/>
        <v>14926.961826688916</v>
      </c>
      <c r="M24" s="24">
        <f t="shared" si="0"/>
        <v>17</v>
      </c>
      <c r="N24" s="25">
        <f>IF(Loans!C$23=M24,Loans!C$26,IF(Am!Q23&gt;0,Am!Q23,0))</f>
        <v>22856.146055638012</v>
      </c>
      <c r="O24" s="25">
        <f>N24*(Loans!C$28/12)</f>
        <v>114.28073027819006</v>
      </c>
      <c r="P24" s="26">
        <f>IF(N24&gt;0,IF(N24&lt;Loans!C$30,N24,IF(SUM(Loans!C$23+Loans!C$24)&gt;M24,0,SUM(Loans!C$30-O24))),0)</f>
        <v>465.7033156046474</v>
      </c>
      <c r="Q24" s="26">
        <f t="shared" si="6"/>
        <v>22390.442740033362</v>
      </c>
      <c r="S24" s="24">
        <f t="shared" si="1"/>
        <v>17</v>
      </c>
      <c r="T24" s="25">
        <f>IF(Loans!H$23=S24,Loans!H$26,IF(Am!W23&gt;0,Am!W23,0))</f>
        <v>30474.861407517361</v>
      </c>
      <c r="U24" s="25">
        <f>T24*(Loans!H$28/12)</f>
        <v>152.37430703758682</v>
      </c>
      <c r="V24" s="26">
        <f>IF(T24&gt;0,IF(T24&lt;Loans!H$30,T24,IF(SUM(Loans!H$23+Loans!H$24)&gt;S24,0,SUM(Loans!H$30-U24))),0)</f>
        <v>620.93775413952972</v>
      </c>
      <c r="W24" s="26">
        <f t="shared" si="7"/>
        <v>29853.923653377831</v>
      </c>
      <c r="X24" s="23"/>
      <c r="Y24" s="24">
        <f t="shared" si="2"/>
        <v>17</v>
      </c>
      <c r="Z24" s="25">
        <f>IF(Loans!C$38=Y24,Loans!C$41,IF(Am!AC23&gt;0,Am!AC23,0))</f>
        <v>38093.576759396674</v>
      </c>
      <c r="AA24" s="25">
        <f>Z24*(Loans!C$43/12)</f>
        <v>190.46788379698339</v>
      </c>
      <c r="AB24" s="26">
        <f>IF(Z24&gt;0,IF(Z24&lt;Loans!C$45,Z24,IF(SUM(Loans!C$38+Loans!C$39)&gt;Y24,0,SUM(Loans!C$45-AA24))),0)</f>
        <v>776.17219267441237</v>
      </c>
      <c r="AC24" s="26">
        <f t="shared" si="8"/>
        <v>37317.40456672226</v>
      </c>
      <c r="AD24" s="23"/>
      <c r="AE24" s="24">
        <f t="shared" si="3"/>
        <v>17</v>
      </c>
      <c r="AF24" s="25">
        <f>IF(Loans!H$38=AE24,Loans!H$41,IF(Am!AI23&gt;0,Am!AI23,0))</f>
        <v>45712.292111276023</v>
      </c>
      <c r="AG24" s="25">
        <f>AF24*(Loans!H$43/12)</f>
        <v>228.56146055638013</v>
      </c>
      <c r="AH24" s="26">
        <f>IF(AF24&gt;0,IF(AF24&lt;Loans!H$45,AF24,IF(SUM(Loans!H$38+Loans!H$39)&gt;AE24,0,SUM(Loans!H$45-AG24))),0)</f>
        <v>931.4066312092948</v>
      </c>
      <c r="AI24" s="26">
        <f t="shared" si="9"/>
        <v>44780.885480066725</v>
      </c>
    </row>
    <row r="25" spans="1:35" ht="9" customHeight="1">
      <c r="A25" s="24">
        <f t="shared" si="10"/>
        <v>18</v>
      </c>
      <c r="B25" s="25">
        <f>IF(Loans!C$8=A25,Loans!C$11,IF(Am!E24&gt;0,Am!E24,0))</f>
        <v>7463.4809133444578</v>
      </c>
      <c r="C25" s="25">
        <f>B25*(Loans!C$13/12)</f>
        <v>37.317404566722288</v>
      </c>
      <c r="D25" s="26">
        <f>IF(B25&gt;0,IF(B25&lt;Loans!C$15,B25,IF(SUM(Loans!C$8+Loans!C$9)&gt;A25,0,SUM(Loans!C$15-Am!C25))),0)</f>
        <v>156.01061072755687</v>
      </c>
      <c r="E25" s="26">
        <f t="shared" si="11"/>
        <v>7307.4703026169009</v>
      </c>
      <c r="F25" s="14"/>
      <c r="G25" s="24">
        <f t="shared" si="4"/>
        <v>18</v>
      </c>
      <c r="H25" s="25">
        <f>IF(Loans!H$8=G25,Loans!H$11,IF(Am!K24&gt;0,Am!K24,0))</f>
        <v>14926.961826688916</v>
      </c>
      <c r="I25" s="25">
        <f>H25*(Loans!H$13/12)</f>
        <v>74.634809133444577</v>
      </c>
      <c r="J25" s="26">
        <f>IF(H25&gt;0,IF(H25&lt;Loans!H$15,H25,IF(SUM(Loans!H$8+Loans!H$9)&gt;G25,0,SUM(Loans!H$15-I25))),0)</f>
        <v>312.02122145511373</v>
      </c>
      <c r="K25" s="26">
        <f t="shared" si="5"/>
        <v>14614.940605233802</v>
      </c>
      <c r="M25" s="24">
        <f t="shared" si="0"/>
        <v>18</v>
      </c>
      <c r="N25" s="25">
        <f>IF(Loans!C$23=M25,Loans!C$26,IF(Am!Q24&gt;0,Am!Q24,0))</f>
        <v>22390.442740033362</v>
      </c>
      <c r="O25" s="25">
        <f>N25*(Loans!C$28/12)</f>
        <v>111.95221370016681</v>
      </c>
      <c r="P25" s="26">
        <f>IF(N25&gt;0,IF(N25&lt;Loans!C$30,N25,IF(SUM(Loans!C$23+Loans!C$24)&gt;M25,0,SUM(Loans!C$30-O25))),0)</f>
        <v>468.03183218267066</v>
      </c>
      <c r="Q25" s="26">
        <f t="shared" si="6"/>
        <v>21922.410907850692</v>
      </c>
      <c r="S25" s="24">
        <f t="shared" si="1"/>
        <v>18</v>
      </c>
      <c r="T25" s="25">
        <f>IF(Loans!H$23=S25,Loans!H$26,IF(Am!W24&gt;0,Am!W24,0))</f>
        <v>29853.923653377831</v>
      </c>
      <c r="U25" s="25">
        <f>T25*(Loans!H$28/12)</f>
        <v>149.26961826688915</v>
      </c>
      <c r="V25" s="26">
        <f>IF(T25&gt;0,IF(T25&lt;Loans!H$30,T25,IF(SUM(Loans!H$23+Loans!H$24)&gt;S25,0,SUM(Loans!H$30-U25))),0)</f>
        <v>624.04244291022746</v>
      </c>
      <c r="W25" s="26">
        <f t="shared" si="7"/>
        <v>29229.881210467604</v>
      </c>
      <c r="X25" s="23"/>
      <c r="Y25" s="24">
        <f t="shared" si="2"/>
        <v>18</v>
      </c>
      <c r="Z25" s="25">
        <f>IF(Loans!C$38=Y25,Loans!C$41,IF(Am!AC24&gt;0,Am!AC24,0))</f>
        <v>37317.40456672226</v>
      </c>
      <c r="AA25" s="25">
        <f>Z25*(Loans!C$43/12)</f>
        <v>186.58702283361131</v>
      </c>
      <c r="AB25" s="26">
        <f>IF(Z25&gt;0,IF(Z25&lt;Loans!C$45,Z25,IF(SUM(Loans!C$38+Loans!C$39)&gt;Y25,0,SUM(Loans!C$45-AA25))),0)</f>
        <v>780.0530536377845</v>
      </c>
      <c r="AC25" s="26">
        <f t="shared" si="8"/>
        <v>36537.351513084475</v>
      </c>
      <c r="AD25" s="23"/>
      <c r="AE25" s="24">
        <f t="shared" si="3"/>
        <v>18</v>
      </c>
      <c r="AF25" s="25">
        <f>IF(Loans!H$38=AE25,Loans!H$41,IF(Am!AI24&gt;0,Am!AI24,0))</f>
        <v>44780.885480066725</v>
      </c>
      <c r="AG25" s="25">
        <f>AF25*(Loans!H$43/12)</f>
        <v>223.90442740033362</v>
      </c>
      <c r="AH25" s="26">
        <f>IF(AF25&gt;0,IF(AF25&lt;Loans!H$45,AF25,IF(SUM(Loans!H$38+Loans!H$39)&gt;AE25,0,SUM(Loans!H$45-AG25))),0)</f>
        <v>936.06366436534131</v>
      </c>
      <c r="AI25" s="26">
        <f t="shared" si="9"/>
        <v>43844.821815701383</v>
      </c>
    </row>
    <row r="26" spans="1:35" ht="9" customHeight="1">
      <c r="A26" s="24">
        <f t="shared" si="10"/>
        <v>19</v>
      </c>
      <c r="B26" s="25">
        <f>IF(Loans!C$8=A26,Loans!C$11,IF(Am!E25&gt;0,Am!E25,0))</f>
        <v>7307.4703026169009</v>
      </c>
      <c r="C26" s="25">
        <f>B26*(Loans!C$13/12)</f>
        <v>36.537351513084502</v>
      </c>
      <c r="D26" s="26">
        <f>IF(B26&gt;0,IF(B26&lt;Loans!C$15,B26,IF(SUM(Loans!C$8+Loans!C$9)&gt;A26,0,SUM(Loans!C$15-Am!C26))),0)</f>
        <v>156.79066378119464</v>
      </c>
      <c r="E26" s="26">
        <f t="shared" si="11"/>
        <v>7150.6796388357061</v>
      </c>
      <c r="F26" s="14"/>
      <c r="G26" s="24">
        <f t="shared" si="4"/>
        <v>19</v>
      </c>
      <c r="H26" s="25">
        <f>IF(Loans!H$8=G26,Loans!H$11,IF(Am!K25&gt;0,Am!K25,0))</f>
        <v>14614.940605233802</v>
      </c>
      <c r="I26" s="25">
        <f>H26*(Loans!H$13/12)</f>
        <v>73.074703026169004</v>
      </c>
      <c r="J26" s="26">
        <f>IF(H26&gt;0,IF(H26&lt;Loans!H$15,H26,IF(SUM(Loans!H$8+Loans!H$9)&gt;G26,0,SUM(Loans!H$15-I26))),0)</f>
        <v>313.58132756238928</v>
      </c>
      <c r="K26" s="26">
        <f t="shared" si="5"/>
        <v>14301.359277671412</v>
      </c>
      <c r="M26" s="24">
        <f t="shared" si="0"/>
        <v>19</v>
      </c>
      <c r="N26" s="25">
        <f>IF(Loans!C$23=M26,Loans!C$26,IF(Am!Q25&gt;0,Am!Q25,0))</f>
        <v>21922.410907850692</v>
      </c>
      <c r="O26" s="25">
        <f>N26*(Loans!C$28/12)</f>
        <v>109.61205453925346</v>
      </c>
      <c r="P26" s="26">
        <f>IF(N26&gt;0,IF(N26&lt;Loans!C$30,N26,IF(SUM(Loans!C$23+Loans!C$24)&gt;M26,0,SUM(Loans!C$30-O26))),0)</f>
        <v>470.371991343584</v>
      </c>
      <c r="Q26" s="26">
        <f t="shared" si="6"/>
        <v>21452.038916507106</v>
      </c>
      <c r="S26" s="24">
        <f t="shared" si="1"/>
        <v>19</v>
      </c>
      <c r="T26" s="25">
        <f>IF(Loans!H$23=S26,Loans!H$26,IF(Am!W25&gt;0,Am!W25,0))</f>
        <v>29229.881210467604</v>
      </c>
      <c r="U26" s="25">
        <f>T26*(Loans!H$28/12)</f>
        <v>146.14940605233801</v>
      </c>
      <c r="V26" s="26">
        <f>IF(T26&gt;0,IF(T26&lt;Loans!H$30,T26,IF(SUM(Loans!H$23+Loans!H$24)&gt;S26,0,SUM(Loans!H$30-U26))),0)</f>
        <v>627.16265512477855</v>
      </c>
      <c r="W26" s="26">
        <f t="shared" si="7"/>
        <v>28602.718555342824</v>
      </c>
      <c r="X26" s="23"/>
      <c r="Y26" s="24">
        <f t="shared" si="2"/>
        <v>19</v>
      </c>
      <c r="Z26" s="25">
        <f>IF(Loans!C$38=Y26,Loans!C$41,IF(Am!AC25&gt;0,Am!AC25,0))</f>
        <v>36537.351513084475</v>
      </c>
      <c r="AA26" s="25">
        <f>Z26*(Loans!C$43/12)</f>
        <v>182.68675756542237</v>
      </c>
      <c r="AB26" s="26">
        <f>IF(Z26&gt;0,IF(Z26&lt;Loans!C$45,Z26,IF(SUM(Loans!C$38+Loans!C$39)&gt;Y26,0,SUM(Loans!C$45-AA26))),0)</f>
        <v>783.95331890597345</v>
      </c>
      <c r="AC26" s="26">
        <f t="shared" si="8"/>
        <v>35753.398194178502</v>
      </c>
      <c r="AD26" s="23"/>
      <c r="AE26" s="24">
        <f t="shared" si="3"/>
        <v>19</v>
      </c>
      <c r="AF26" s="25">
        <f>IF(Loans!H$38=AE26,Loans!H$41,IF(Am!AI25&gt;0,Am!AI25,0))</f>
        <v>43844.821815701383</v>
      </c>
      <c r="AG26" s="25">
        <f>AF26*(Loans!H$43/12)</f>
        <v>219.22410907850693</v>
      </c>
      <c r="AH26" s="26">
        <f>IF(AF26&gt;0,IF(AF26&lt;Loans!H$45,AF26,IF(SUM(Loans!H$38+Loans!H$39)&gt;AE26,0,SUM(Loans!H$45-AG26))),0)</f>
        <v>940.743982687168</v>
      </c>
      <c r="AI26" s="26">
        <f t="shared" si="9"/>
        <v>42904.077833014213</v>
      </c>
    </row>
    <row r="27" spans="1:35" ht="9" customHeight="1">
      <c r="A27" s="24">
        <f t="shared" si="10"/>
        <v>20</v>
      </c>
      <c r="B27" s="25">
        <f>IF(Loans!C$8=A27,Loans!C$11,IF(Am!E26&gt;0,Am!E26,0))</f>
        <v>7150.6796388357061</v>
      </c>
      <c r="C27" s="25">
        <f>B27*(Loans!C$13/12)</f>
        <v>35.75339819417853</v>
      </c>
      <c r="D27" s="26">
        <f>IF(B27&gt;0,IF(B27&lt;Loans!C$15,B27,IF(SUM(Loans!C$8+Loans!C$9)&gt;A27,0,SUM(Loans!C$15-Am!C27))),0)</f>
        <v>157.57461710010062</v>
      </c>
      <c r="E27" s="26">
        <f t="shared" si="11"/>
        <v>6993.1050217356051</v>
      </c>
      <c r="F27" s="14"/>
      <c r="G27" s="24">
        <f t="shared" si="4"/>
        <v>20</v>
      </c>
      <c r="H27" s="25">
        <f>IF(Loans!H$8=G27,Loans!H$11,IF(Am!K26&gt;0,Am!K26,0))</f>
        <v>14301.359277671412</v>
      </c>
      <c r="I27" s="25">
        <f>H27*(Loans!H$13/12)</f>
        <v>71.50679638835706</v>
      </c>
      <c r="J27" s="26">
        <f>IF(H27&gt;0,IF(H27&lt;Loans!H$15,H27,IF(SUM(Loans!H$8+Loans!H$9)&gt;G27,0,SUM(Loans!H$15-I27))),0)</f>
        <v>315.14923420020125</v>
      </c>
      <c r="K27" s="26">
        <f t="shared" si="5"/>
        <v>13986.21004347121</v>
      </c>
      <c r="M27" s="24">
        <f t="shared" si="0"/>
        <v>20</v>
      </c>
      <c r="N27" s="25">
        <f>IF(Loans!C$23=M27,Loans!C$26,IF(Am!Q26&gt;0,Am!Q26,0))</f>
        <v>21452.038916507106</v>
      </c>
      <c r="O27" s="25">
        <f>N27*(Loans!C$28/12)</f>
        <v>107.26019458253553</v>
      </c>
      <c r="P27" s="26">
        <f>IF(N27&gt;0,IF(N27&lt;Loans!C$30,N27,IF(SUM(Loans!C$23+Loans!C$24)&gt;M27,0,SUM(Loans!C$30-O27))),0)</f>
        <v>472.72385130030193</v>
      </c>
      <c r="Q27" s="26">
        <f t="shared" si="6"/>
        <v>20979.315065206803</v>
      </c>
      <c r="S27" s="24">
        <f t="shared" si="1"/>
        <v>20</v>
      </c>
      <c r="T27" s="25">
        <f>IF(Loans!H$23=S27,Loans!H$26,IF(Am!W26&gt;0,Am!W26,0))</f>
        <v>28602.718555342824</v>
      </c>
      <c r="U27" s="25">
        <f>T27*(Loans!H$28/12)</f>
        <v>143.01359277671412</v>
      </c>
      <c r="V27" s="26">
        <f>IF(T27&gt;0,IF(T27&lt;Loans!H$30,T27,IF(SUM(Loans!H$23+Loans!H$24)&gt;S27,0,SUM(Loans!H$30-U27))),0)</f>
        <v>630.2984684004025</v>
      </c>
      <c r="W27" s="26">
        <f t="shared" si="7"/>
        <v>27972.42008694242</v>
      </c>
      <c r="X27" s="23"/>
      <c r="Y27" s="24">
        <f t="shared" si="2"/>
        <v>20</v>
      </c>
      <c r="Z27" s="25">
        <f>IF(Loans!C$38=Y27,Loans!C$41,IF(Am!AC26&gt;0,Am!AC26,0))</f>
        <v>35753.398194178502</v>
      </c>
      <c r="AA27" s="25">
        <f>Z27*(Loans!C$43/12)</f>
        <v>178.76699097089252</v>
      </c>
      <c r="AB27" s="26">
        <f>IF(Z27&gt;0,IF(Z27&lt;Loans!C$45,Z27,IF(SUM(Loans!C$38+Loans!C$39)&gt;Y27,0,SUM(Loans!C$45-AA27))),0)</f>
        <v>787.87308550050329</v>
      </c>
      <c r="AC27" s="26">
        <f t="shared" si="8"/>
        <v>34965.525108677997</v>
      </c>
      <c r="AD27" s="23"/>
      <c r="AE27" s="24">
        <f t="shared" si="3"/>
        <v>20</v>
      </c>
      <c r="AF27" s="25">
        <f>IF(Loans!H$38=AE27,Loans!H$41,IF(Am!AI26&gt;0,Am!AI26,0))</f>
        <v>42904.077833014213</v>
      </c>
      <c r="AG27" s="25">
        <f>AF27*(Loans!H$43/12)</f>
        <v>214.52038916507107</v>
      </c>
      <c r="AH27" s="26">
        <f>IF(AF27&gt;0,IF(AF27&lt;Loans!H$45,AF27,IF(SUM(Loans!H$38+Loans!H$39)&gt;AE27,0,SUM(Loans!H$45-AG27))),0)</f>
        <v>945.44770260060386</v>
      </c>
      <c r="AI27" s="26">
        <f t="shared" si="9"/>
        <v>41958.630130413607</v>
      </c>
    </row>
    <row r="28" spans="1:35" ht="9" customHeight="1">
      <c r="A28" s="24">
        <f t="shared" si="10"/>
        <v>21</v>
      </c>
      <c r="B28" s="25">
        <f>IF(Loans!C$8=A28,Loans!C$11,IF(Am!E27&gt;0,Am!E27,0))</f>
        <v>6993.1050217356051</v>
      </c>
      <c r="C28" s="25">
        <f>B28*(Loans!C$13/12)</f>
        <v>34.96552510867803</v>
      </c>
      <c r="D28" s="26">
        <f>IF(B28&gt;0,IF(B28&lt;Loans!C$15,B28,IF(SUM(Loans!C$8+Loans!C$9)&gt;A28,0,SUM(Loans!C$15-Am!C28))),0)</f>
        <v>158.3624901856011</v>
      </c>
      <c r="E28" s="26">
        <f t="shared" si="11"/>
        <v>6834.7425315500041</v>
      </c>
      <c r="F28" s="14"/>
      <c r="G28" s="24">
        <f t="shared" si="4"/>
        <v>21</v>
      </c>
      <c r="H28" s="25">
        <f>IF(Loans!H$8=G28,Loans!H$11,IF(Am!K27&gt;0,Am!K27,0))</f>
        <v>13986.21004347121</v>
      </c>
      <c r="I28" s="25">
        <f>H28*(Loans!H$13/12)</f>
        <v>69.931050217356059</v>
      </c>
      <c r="J28" s="26">
        <f>IF(H28&gt;0,IF(H28&lt;Loans!H$15,H28,IF(SUM(Loans!H$8+Loans!H$9)&gt;G28,0,SUM(Loans!H$15-I28))),0)</f>
        <v>316.72498037120221</v>
      </c>
      <c r="K28" s="26">
        <f t="shared" si="5"/>
        <v>13669.485063100008</v>
      </c>
      <c r="M28" s="24">
        <f t="shared" si="0"/>
        <v>21</v>
      </c>
      <c r="N28" s="25">
        <f>IF(Loans!C$23=M28,Loans!C$26,IF(Am!Q27&gt;0,Am!Q27,0))</f>
        <v>20979.315065206803</v>
      </c>
      <c r="O28" s="25">
        <f>N28*(Loans!C$28/12)</f>
        <v>104.89657532603403</v>
      </c>
      <c r="P28" s="26">
        <f>IF(N28&gt;0,IF(N28&lt;Loans!C$30,N28,IF(SUM(Loans!C$23+Loans!C$24)&gt;M28,0,SUM(Loans!C$30-O28))),0)</f>
        <v>475.0874705568034</v>
      </c>
      <c r="Q28" s="26">
        <f t="shared" si="6"/>
        <v>20504.227594650001</v>
      </c>
      <c r="S28" s="24">
        <f t="shared" si="1"/>
        <v>21</v>
      </c>
      <c r="T28" s="25">
        <f>IF(Loans!H$23=S28,Loans!H$26,IF(Am!W27&gt;0,Am!W27,0))</f>
        <v>27972.42008694242</v>
      </c>
      <c r="U28" s="25">
        <f>T28*(Loans!H$28/12)</f>
        <v>139.86210043471212</v>
      </c>
      <c r="V28" s="26">
        <f>IF(T28&gt;0,IF(T28&lt;Loans!H$30,T28,IF(SUM(Loans!H$23+Loans!H$24)&gt;S28,0,SUM(Loans!H$30-U28))),0)</f>
        <v>633.44996074240441</v>
      </c>
      <c r="W28" s="26">
        <f t="shared" si="7"/>
        <v>27338.970126200016</v>
      </c>
      <c r="X28" s="23"/>
      <c r="Y28" s="24">
        <f t="shared" si="2"/>
        <v>21</v>
      </c>
      <c r="Z28" s="25">
        <f>IF(Loans!C$38=Y28,Loans!C$41,IF(Am!AC27&gt;0,Am!AC27,0))</f>
        <v>34965.525108677997</v>
      </c>
      <c r="AA28" s="25">
        <f>Z28*(Loans!C$43/12)</f>
        <v>174.82762554338998</v>
      </c>
      <c r="AB28" s="26">
        <f>IF(Z28&gt;0,IF(Z28&lt;Loans!C$45,Z28,IF(SUM(Loans!C$38+Loans!C$39)&gt;Y28,0,SUM(Loans!C$45-AA28))),0)</f>
        <v>791.81245092800577</v>
      </c>
      <c r="AC28" s="26">
        <f t="shared" si="8"/>
        <v>34173.712657749995</v>
      </c>
      <c r="AD28" s="23"/>
      <c r="AE28" s="24">
        <f t="shared" si="3"/>
        <v>21</v>
      </c>
      <c r="AF28" s="25">
        <f>IF(Loans!H$38=AE28,Loans!H$41,IF(Am!AI27&gt;0,Am!AI27,0))</f>
        <v>41958.630130413607</v>
      </c>
      <c r="AG28" s="25">
        <f>AF28*(Loans!H$43/12)</f>
        <v>209.79315065206805</v>
      </c>
      <c r="AH28" s="26">
        <f>IF(AF28&gt;0,IF(AF28&lt;Loans!H$45,AF28,IF(SUM(Loans!H$38+Loans!H$39)&gt;AE28,0,SUM(Loans!H$45-AG28))),0)</f>
        <v>950.17494111360679</v>
      </c>
      <c r="AI28" s="26">
        <f t="shared" si="9"/>
        <v>41008.455189300003</v>
      </c>
    </row>
    <row r="29" spans="1:35" ht="9" customHeight="1">
      <c r="A29" s="24">
        <f t="shared" si="10"/>
        <v>22</v>
      </c>
      <c r="B29" s="25">
        <f>IF(Loans!C$8=A29,Loans!C$11,IF(Am!E28&gt;0,Am!E28,0))</f>
        <v>6834.7425315500041</v>
      </c>
      <c r="C29" s="25">
        <f>B29*(Loans!C$13/12)</f>
        <v>34.173712657750023</v>
      </c>
      <c r="D29" s="26">
        <f>IF(B29&gt;0,IF(B29&lt;Loans!C$15,B29,IF(SUM(Loans!C$8+Loans!C$9)&gt;A29,0,SUM(Loans!C$15-Am!C29))),0)</f>
        <v>159.15430263652911</v>
      </c>
      <c r="E29" s="26">
        <f t="shared" si="11"/>
        <v>6675.5882289134752</v>
      </c>
      <c r="F29" s="14"/>
      <c r="G29" s="24">
        <f t="shared" si="4"/>
        <v>22</v>
      </c>
      <c r="H29" s="25">
        <f>IF(Loans!H$8=G29,Loans!H$11,IF(Am!K28&gt;0,Am!K28,0))</f>
        <v>13669.485063100008</v>
      </c>
      <c r="I29" s="25">
        <f>H29*(Loans!H$13/12)</f>
        <v>68.347425315500047</v>
      </c>
      <c r="J29" s="26">
        <f>IF(H29&gt;0,IF(H29&lt;Loans!H$15,H29,IF(SUM(Loans!H$8+Loans!H$9)&gt;G29,0,SUM(Loans!H$15-I29))),0)</f>
        <v>318.30860527305822</v>
      </c>
      <c r="K29" s="26">
        <f t="shared" si="5"/>
        <v>13351.17645782695</v>
      </c>
      <c r="M29" s="24">
        <f t="shared" si="0"/>
        <v>22</v>
      </c>
      <c r="N29" s="25">
        <f>IF(Loans!C$23=M29,Loans!C$26,IF(Am!Q28&gt;0,Am!Q28,0))</f>
        <v>20504.227594650001</v>
      </c>
      <c r="O29" s="25">
        <f>N29*(Loans!C$28/12)</f>
        <v>102.52113797325001</v>
      </c>
      <c r="P29" s="26">
        <f>IF(N29&gt;0,IF(N29&lt;Loans!C$30,N29,IF(SUM(Loans!C$23+Loans!C$24)&gt;M29,0,SUM(Loans!C$30-O29))),0)</f>
        <v>477.46290790958744</v>
      </c>
      <c r="Q29" s="26">
        <f t="shared" si="6"/>
        <v>20026.764686740415</v>
      </c>
      <c r="S29" s="24">
        <f t="shared" si="1"/>
        <v>22</v>
      </c>
      <c r="T29" s="25">
        <f>IF(Loans!H$23=S29,Loans!H$26,IF(Am!W28&gt;0,Am!W28,0))</f>
        <v>27338.970126200016</v>
      </c>
      <c r="U29" s="25">
        <f>T29*(Loans!H$28/12)</f>
        <v>136.69485063100009</v>
      </c>
      <c r="V29" s="26">
        <f>IF(T29&gt;0,IF(T29&lt;Loans!H$30,T29,IF(SUM(Loans!H$23+Loans!H$24)&gt;S29,0,SUM(Loans!H$30-U29))),0)</f>
        <v>636.61721054611644</v>
      </c>
      <c r="W29" s="26">
        <f t="shared" si="7"/>
        <v>26702.352915653901</v>
      </c>
      <c r="X29" s="23"/>
      <c r="Y29" s="24">
        <f t="shared" si="2"/>
        <v>22</v>
      </c>
      <c r="Z29" s="25">
        <f>IF(Loans!C$38=Y29,Loans!C$41,IF(Am!AC28&gt;0,Am!AC28,0))</f>
        <v>34173.712657749995</v>
      </c>
      <c r="AA29" s="25">
        <f>Z29*(Loans!C$43/12)</f>
        <v>170.86856328874998</v>
      </c>
      <c r="AB29" s="26">
        <f>IF(Z29&gt;0,IF(Z29&lt;Loans!C$45,Z29,IF(SUM(Loans!C$38+Loans!C$39)&gt;Y29,0,SUM(Loans!C$45-AA29))),0)</f>
        <v>795.77151318264578</v>
      </c>
      <c r="AC29" s="26">
        <f t="shared" si="8"/>
        <v>33377.941144567347</v>
      </c>
      <c r="AD29" s="23"/>
      <c r="AE29" s="24">
        <f t="shared" si="3"/>
        <v>22</v>
      </c>
      <c r="AF29" s="25">
        <f>IF(Loans!H$38=AE29,Loans!H$41,IF(Am!AI28&gt;0,Am!AI28,0))</f>
        <v>41008.455189300003</v>
      </c>
      <c r="AG29" s="25">
        <f>AF29*(Loans!H$43/12)</f>
        <v>205.04227594650001</v>
      </c>
      <c r="AH29" s="26">
        <f>IF(AF29&gt;0,IF(AF29&lt;Loans!H$45,AF29,IF(SUM(Loans!H$38+Loans!H$39)&gt;AE29,0,SUM(Loans!H$45-AG29))),0)</f>
        <v>954.92581581917489</v>
      </c>
      <c r="AI29" s="26">
        <f t="shared" si="9"/>
        <v>40053.529373480829</v>
      </c>
    </row>
    <row r="30" spans="1:35" ht="9" customHeight="1">
      <c r="A30" s="24">
        <f t="shared" si="10"/>
        <v>23</v>
      </c>
      <c r="B30" s="25">
        <f>IF(Loans!C$8=A30,Loans!C$11,IF(Am!E29&gt;0,Am!E29,0))</f>
        <v>6675.5882289134752</v>
      </c>
      <c r="C30" s="25">
        <f>B30*(Loans!C$13/12)</f>
        <v>33.377941144567373</v>
      </c>
      <c r="D30" s="26">
        <f>IF(B30&gt;0,IF(B30&lt;Loans!C$15,B30,IF(SUM(Loans!C$8+Loans!C$9)&gt;A30,0,SUM(Loans!C$15-Am!C30))),0)</f>
        <v>159.95007414971178</v>
      </c>
      <c r="E30" s="26">
        <f t="shared" si="11"/>
        <v>6515.6381547637629</v>
      </c>
      <c r="F30" s="14"/>
      <c r="G30" s="24">
        <f t="shared" si="4"/>
        <v>23</v>
      </c>
      <c r="H30" s="25">
        <f>IF(Loans!H$8=G30,Loans!H$11,IF(Am!K29&gt;0,Am!K29,0))</f>
        <v>13351.17645782695</v>
      </c>
      <c r="I30" s="25">
        <f>H30*(Loans!H$13/12)</f>
        <v>66.755882289134746</v>
      </c>
      <c r="J30" s="26">
        <f>IF(H30&gt;0,IF(H30&lt;Loans!H$15,H30,IF(SUM(Loans!H$8+Loans!H$9)&gt;G30,0,SUM(Loans!H$15-I30))),0)</f>
        <v>319.90014829942356</v>
      </c>
      <c r="K30" s="26">
        <f t="shared" si="5"/>
        <v>13031.276309527526</v>
      </c>
      <c r="M30" s="24">
        <f t="shared" si="0"/>
        <v>23</v>
      </c>
      <c r="N30" s="25">
        <f>IF(Loans!C$23=M30,Loans!C$26,IF(Am!Q29&gt;0,Am!Q29,0))</f>
        <v>20026.764686740415</v>
      </c>
      <c r="O30" s="25">
        <f>N30*(Loans!C$28/12)</f>
        <v>100.13382343370208</v>
      </c>
      <c r="P30" s="26">
        <f>IF(N30&gt;0,IF(N30&lt;Loans!C$30,N30,IF(SUM(Loans!C$23+Loans!C$24)&gt;M30,0,SUM(Loans!C$30-O30))),0)</f>
        <v>479.85022244913534</v>
      </c>
      <c r="Q30" s="26">
        <f t="shared" si="6"/>
        <v>19546.91446429128</v>
      </c>
      <c r="S30" s="24">
        <f t="shared" si="1"/>
        <v>23</v>
      </c>
      <c r="T30" s="25">
        <f>IF(Loans!H$23=S30,Loans!H$26,IF(Am!W29&gt;0,Am!W29,0))</f>
        <v>26702.352915653901</v>
      </c>
      <c r="U30" s="25">
        <f>T30*(Loans!H$28/12)</f>
        <v>133.51176457826949</v>
      </c>
      <c r="V30" s="26">
        <f>IF(T30&gt;0,IF(T30&lt;Loans!H$30,T30,IF(SUM(Loans!H$23+Loans!H$24)&gt;S30,0,SUM(Loans!H$30-U30))),0)</f>
        <v>639.80029659884713</v>
      </c>
      <c r="W30" s="26">
        <f t="shared" si="7"/>
        <v>26062.552619055052</v>
      </c>
      <c r="X30" s="23"/>
      <c r="Y30" s="24">
        <f t="shared" si="2"/>
        <v>23</v>
      </c>
      <c r="Z30" s="25">
        <f>IF(Loans!C$38=Y30,Loans!C$41,IF(Am!AC29&gt;0,Am!AC29,0))</f>
        <v>33377.941144567347</v>
      </c>
      <c r="AA30" s="25">
        <f>Z30*(Loans!C$43/12)</f>
        <v>166.88970572283674</v>
      </c>
      <c r="AB30" s="26">
        <f>IF(Z30&gt;0,IF(Z30&lt;Loans!C$45,Z30,IF(SUM(Loans!C$38+Loans!C$39)&gt;Y30,0,SUM(Loans!C$45-AA30))),0)</f>
        <v>799.75037074855902</v>
      </c>
      <c r="AC30" s="26">
        <f t="shared" si="8"/>
        <v>32578.190773818787</v>
      </c>
      <c r="AD30" s="23"/>
      <c r="AE30" s="24">
        <f t="shared" si="3"/>
        <v>23</v>
      </c>
      <c r="AF30" s="25">
        <f>IF(Loans!H$38=AE30,Loans!H$41,IF(Am!AI29&gt;0,Am!AI29,0))</f>
        <v>40053.529373480829</v>
      </c>
      <c r="AG30" s="25">
        <f>AF30*(Loans!H$43/12)</f>
        <v>200.26764686740415</v>
      </c>
      <c r="AH30" s="26">
        <f>IF(AF30&gt;0,IF(AF30&lt;Loans!H$45,AF30,IF(SUM(Loans!H$38+Loans!H$39)&gt;AE30,0,SUM(Loans!H$45-AG30))),0)</f>
        <v>959.70044489827069</v>
      </c>
      <c r="AI30" s="26">
        <f t="shared" si="9"/>
        <v>39093.828928582559</v>
      </c>
    </row>
    <row r="31" spans="1:35" ht="9" customHeight="1">
      <c r="A31" s="27">
        <f t="shared" si="10"/>
        <v>24</v>
      </c>
      <c r="B31" s="28">
        <f>IF(Loans!C$8=A31,Loans!C$11,IF(Am!E30&gt;0,Am!E30,0))</f>
        <v>6515.6381547637629</v>
      </c>
      <c r="C31" s="28">
        <f>B31*(Loans!C$13/12)</f>
        <v>32.578190773818818</v>
      </c>
      <c r="D31" s="29">
        <f>IF(B31&gt;0,IF(B31&lt;Loans!C$15,B31,IF(SUM(Loans!C$8+Loans!C$9)&gt;A31,0,SUM(Loans!C$15-Am!C31))),0)</f>
        <v>160.74982452046032</v>
      </c>
      <c r="E31" s="29">
        <f t="shared" si="11"/>
        <v>6354.8883302433023</v>
      </c>
      <c r="F31" s="14"/>
      <c r="G31" s="27">
        <f t="shared" si="4"/>
        <v>24</v>
      </c>
      <c r="H31" s="28">
        <f>IF(Loans!H$8=G31,Loans!H$11,IF(Am!K30&gt;0,Am!K30,0))</f>
        <v>13031.276309527526</v>
      </c>
      <c r="I31" s="28">
        <f>H31*(Loans!H$13/12)</f>
        <v>65.156381547637636</v>
      </c>
      <c r="J31" s="29">
        <f>IF(H31&gt;0,IF(H31&lt;Loans!H$15,H31,IF(SUM(Loans!H$8+Loans!H$9)&gt;G31,0,SUM(Loans!H$15-I31))),0)</f>
        <v>321.49964904092064</v>
      </c>
      <c r="K31" s="29">
        <f t="shared" si="5"/>
        <v>12709.776660486605</v>
      </c>
      <c r="M31" s="27">
        <f t="shared" si="0"/>
        <v>24</v>
      </c>
      <c r="N31" s="28">
        <f>IF(Loans!C$23=M31,Loans!C$26,IF(Am!Q30&gt;0,Am!Q30,0))</f>
        <v>19546.91446429128</v>
      </c>
      <c r="O31" s="28">
        <f>N31*(Loans!C$28/12)</f>
        <v>97.734572321456398</v>
      </c>
      <c r="P31" s="29">
        <f>IF(N31&gt;0,IF(N31&lt;Loans!C$30,N31,IF(SUM(Loans!C$23+Loans!C$24)&gt;M31,0,SUM(Loans!C$30-O31))),0)</f>
        <v>482.24947356138102</v>
      </c>
      <c r="Q31" s="29">
        <f t="shared" si="6"/>
        <v>19064.6649907299</v>
      </c>
      <c r="S31" s="27">
        <f t="shared" si="1"/>
        <v>24</v>
      </c>
      <c r="T31" s="28">
        <f>IF(Loans!H$23=S31,Loans!H$26,IF(Am!W30&gt;0,Am!W30,0))</f>
        <v>26062.552619055052</v>
      </c>
      <c r="U31" s="28">
        <f>T31*(Loans!H$28/12)</f>
        <v>130.31276309527527</v>
      </c>
      <c r="V31" s="29">
        <f>IF(T31&gt;0,IF(T31&lt;Loans!H$30,T31,IF(SUM(Loans!H$23+Loans!H$24)&gt;S31,0,SUM(Loans!H$30-U31))),0)</f>
        <v>642.99929808184129</v>
      </c>
      <c r="W31" s="29">
        <f t="shared" si="7"/>
        <v>25419.553320973209</v>
      </c>
      <c r="X31" s="23"/>
      <c r="Y31" s="27">
        <f t="shared" si="2"/>
        <v>24</v>
      </c>
      <c r="Z31" s="28">
        <f>IF(Loans!C$38=Y31,Loans!C$41,IF(Am!AC30&gt;0,Am!AC30,0))</f>
        <v>32578.190773818787</v>
      </c>
      <c r="AA31" s="28">
        <f>Z31*(Loans!C$43/12)</f>
        <v>162.89095386909395</v>
      </c>
      <c r="AB31" s="29">
        <f>IF(Z31&gt;0,IF(Z31&lt;Loans!C$45,Z31,IF(SUM(Loans!C$38+Loans!C$39)&gt;Y31,0,SUM(Loans!C$45-AA31))),0)</f>
        <v>803.7491226023019</v>
      </c>
      <c r="AC31" s="29">
        <f t="shared" si="8"/>
        <v>31774.441651216486</v>
      </c>
      <c r="AD31" s="23"/>
      <c r="AE31" s="27">
        <f t="shared" si="3"/>
        <v>24</v>
      </c>
      <c r="AF31" s="28">
        <f>IF(Loans!H$38=AE31,Loans!H$41,IF(Am!AI30&gt;0,Am!AI30,0))</f>
        <v>39093.828928582559</v>
      </c>
      <c r="AG31" s="28">
        <f>AF31*(Loans!H$43/12)</f>
        <v>195.4691446429128</v>
      </c>
      <c r="AH31" s="29">
        <f>IF(AF31&gt;0,IF(AF31&lt;Loans!H$45,AF31,IF(SUM(Loans!H$38+Loans!H$39)&gt;AE31,0,SUM(Loans!H$45-AG31))),0)</f>
        <v>964.49894712276205</v>
      </c>
      <c r="AI31" s="29">
        <f t="shared" si="9"/>
        <v>38129.329981459799</v>
      </c>
    </row>
    <row r="32" spans="1:35" ht="9" customHeight="1">
      <c r="A32" s="24">
        <f t="shared" si="10"/>
        <v>25</v>
      </c>
      <c r="B32" s="25">
        <f>IF(Loans!C$8=A32,Loans!C$11,IF(Am!E31&gt;0,Am!E31,0))</f>
        <v>6354.8883302433023</v>
      </c>
      <c r="C32" s="25">
        <f>B32*(Loans!C$13/12)</f>
        <v>31.774441651216513</v>
      </c>
      <c r="D32" s="26">
        <f>IF(B32&gt;0,IF(B32&lt;Loans!C$15,B32,IF(SUM(Loans!C$8+Loans!C$9)&gt;A32,0,SUM(Loans!C$15-Am!C32))),0)</f>
        <v>161.55357364306263</v>
      </c>
      <c r="E32" s="26">
        <f t="shared" si="11"/>
        <v>6193.3347566002394</v>
      </c>
      <c r="F32" s="14"/>
      <c r="G32" s="24">
        <f t="shared" si="4"/>
        <v>25</v>
      </c>
      <c r="H32" s="25">
        <f>IF(Loans!H$8=G32,Loans!H$11,IF(Am!K31&gt;0,Am!K31,0))</f>
        <v>12709.776660486605</v>
      </c>
      <c r="I32" s="25">
        <f>H32*(Loans!H$13/12)</f>
        <v>63.548883302433026</v>
      </c>
      <c r="J32" s="26">
        <f>IF(H32&gt;0,IF(H32&lt;Loans!H$15,H32,IF(SUM(Loans!H$8+Loans!H$9)&gt;G32,0,SUM(Loans!H$15-I32))),0)</f>
        <v>323.10714728612527</v>
      </c>
      <c r="K32" s="26">
        <f t="shared" si="5"/>
        <v>12386.669513200479</v>
      </c>
      <c r="M32" s="24">
        <f t="shared" si="0"/>
        <v>25</v>
      </c>
      <c r="N32" s="25">
        <f>IF(Loans!C$23=M32,Loans!C$26,IF(Am!Q31&gt;0,Am!Q31,0))</f>
        <v>19064.6649907299</v>
      </c>
      <c r="O32" s="25">
        <f>N32*(Loans!C$28/12)</f>
        <v>95.323324953649504</v>
      </c>
      <c r="P32" s="26">
        <f>IF(N32&gt;0,IF(N32&lt;Loans!C$30,N32,IF(SUM(Loans!C$23+Loans!C$24)&gt;M32,0,SUM(Loans!C$30-O32))),0)</f>
        <v>484.66072092918796</v>
      </c>
      <c r="Q32" s="26">
        <f t="shared" si="6"/>
        <v>18580.004269800713</v>
      </c>
      <c r="S32" s="24">
        <f t="shared" si="1"/>
        <v>25</v>
      </c>
      <c r="T32" s="25">
        <f>IF(Loans!H$23=S32,Loans!H$26,IF(Am!W31&gt;0,Am!W31,0))</f>
        <v>25419.553320973209</v>
      </c>
      <c r="U32" s="25">
        <f>T32*(Loans!H$28/12)</f>
        <v>127.09776660486605</v>
      </c>
      <c r="V32" s="26">
        <f>IF(T32&gt;0,IF(T32&lt;Loans!H$30,T32,IF(SUM(Loans!H$23+Loans!H$24)&gt;S32,0,SUM(Loans!H$30-U32))),0)</f>
        <v>646.21429457225054</v>
      </c>
      <c r="W32" s="26">
        <f t="shared" si="7"/>
        <v>24773.339026400958</v>
      </c>
      <c r="X32" s="23"/>
      <c r="Y32" s="24">
        <f t="shared" si="2"/>
        <v>25</v>
      </c>
      <c r="Z32" s="25">
        <f>IF(Loans!C$38=Y32,Loans!C$41,IF(Am!AC31&gt;0,Am!AC31,0))</f>
        <v>31774.441651216486</v>
      </c>
      <c r="AA32" s="25">
        <f>Z32*(Loans!C$43/12)</f>
        <v>158.87220825608244</v>
      </c>
      <c r="AB32" s="26">
        <f>IF(Z32&gt;0,IF(Z32&lt;Loans!C$45,Z32,IF(SUM(Loans!C$38+Loans!C$39)&gt;Y32,0,SUM(Loans!C$45-AA32))),0)</f>
        <v>807.76786821531334</v>
      </c>
      <c r="AC32" s="26">
        <f t="shared" si="8"/>
        <v>30966.673783001173</v>
      </c>
      <c r="AD32" s="23"/>
      <c r="AE32" s="24">
        <f t="shared" si="3"/>
        <v>25</v>
      </c>
      <c r="AF32" s="25">
        <f>IF(Loans!H$38=AE32,Loans!H$41,IF(Am!AI31&gt;0,Am!AI31,0))</f>
        <v>38129.329981459799</v>
      </c>
      <c r="AG32" s="25">
        <f>AF32*(Loans!H$43/12)</f>
        <v>190.64664990729901</v>
      </c>
      <c r="AH32" s="26">
        <f>IF(AF32&gt;0,IF(AF32&lt;Loans!H$45,AF32,IF(SUM(Loans!H$38+Loans!H$39)&gt;AE32,0,SUM(Loans!H$45-AG32))),0)</f>
        <v>969.32144185837592</v>
      </c>
      <c r="AI32" s="26">
        <f t="shared" si="9"/>
        <v>37160.008539601426</v>
      </c>
    </row>
    <row r="33" spans="1:35" ht="9" customHeight="1">
      <c r="A33" s="24">
        <f t="shared" si="10"/>
        <v>26</v>
      </c>
      <c r="B33" s="25">
        <f>IF(Loans!C$8=A33,Loans!C$11,IF(Am!E32&gt;0,Am!E32,0))</f>
        <v>6193.3347566002394</v>
      </c>
      <c r="C33" s="25">
        <f>B33*(Loans!C$13/12)</f>
        <v>30.966673783001198</v>
      </c>
      <c r="D33" s="26">
        <f>IF(B33&gt;0,IF(B33&lt;Loans!C$15,B33,IF(SUM(Loans!C$8+Loans!C$9)&gt;A33,0,SUM(Loans!C$15-Am!C33))),0)</f>
        <v>162.36134151127794</v>
      </c>
      <c r="E33" s="26">
        <f t="shared" si="11"/>
        <v>6030.9734150889617</v>
      </c>
      <c r="F33" s="14"/>
      <c r="G33" s="24">
        <f t="shared" si="4"/>
        <v>26</v>
      </c>
      <c r="H33" s="25">
        <f>IF(Loans!H$8=G33,Loans!H$11,IF(Am!K32&gt;0,Am!K32,0))</f>
        <v>12386.669513200479</v>
      </c>
      <c r="I33" s="25">
        <f>H33*(Loans!H$13/12)</f>
        <v>61.933347566002396</v>
      </c>
      <c r="J33" s="26">
        <f>IF(H33&gt;0,IF(H33&lt;Loans!H$15,H33,IF(SUM(Loans!H$8+Loans!H$9)&gt;G33,0,SUM(Loans!H$15-I33))),0)</f>
        <v>324.72268302255588</v>
      </c>
      <c r="K33" s="26">
        <f t="shared" si="5"/>
        <v>12061.946830177923</v>
      </c>
      <c r="M33" s="24">
        <f t="shared" si="0"/>
        <v>26</v>
      </c>
      <c r="N33" s="25">
        <f>IF(Loans!C$23=M33,Loans!C$26,IF(Am!Q32&gt;0,Am!Q32,0))</f>
        <v>18580.004269800713</v>
      </c>
      <c r="O33" s="25">
        <f>N33*(Loans!C$28/12)</f>
        <v>92.900021349003566</v>
      </c>
      <c r="P33" s="26">
        <f>IF(N33&gt;0,IF(N33&lt;Loans!C$30,N33,IF(SUM(Loans!C$23+Loans!C$24)&gt;M33,0,SUM(Loans!C$30-O33))),0)</f>
        <v>487.08402453383388</v>
      </c>
      <c r="Q33" s="26">
        <f t="shared" si="6"/>
        <v>18092.92024526688</v>
      </c>
      <c r="S33" s="24">
        <f t="shared" si="1"/>
        <v>26</v>
      </c>
      <c r="T33" s="25">
        <f>IF(Loans!H$23=S33,Loans!H$26,IF(Am!W32&gt;0,Am!W32,0))</f>
        <v>24773.339026400958</v>
      </c>
      <c r="U33" s="25">
        <f>T33*(Loans!H$28/12)</f>
        <v>123.86669513200479</v>
      </c>
      <c r="V33" s="26">
        <f>IF(T33&gt;0,IF(T33&lt;Loans!H$30,T33,IF(SUM(Loans!H$23+Loans!H$24)&gt;S33,0,SUM(Loans!H$30-U33))),0)</f>
        <v>649.44536604511177</v>
      </c>
      <c r="W33" s="26">
        <f t="shared" si="7"/>
        <v>24123.893660355847</v>
      </c>
      <c r="X33" s="23"/>
      <c r="Y33" s="24">
        <f t="shared" si="2"/>
        <v>26</v>
      </c>
      <c r="Z33" s="25">
        <f>IF(Loans!C$38=Y33,Loans!C$41,IF(Am!AC32&gt;0,Am!AC32,0))</f>
        <v>30966.673783001173</v>
      </c>
      <c r="AA33" s="25">
        <f>Z33*(Loans!C$43/12)</f>
        <v>154.83336891500588</v>
      </c>
      <c r="AB33" s="26">
        <f>IF(Z33&gt;0,IF(Z33&lt;Loans!C$45,Z33,IF(SUM(Loans!C$38+Loans!C$39)&gt;Y33,0,SUM(Loans!C$45-AA33))),0)</f>
        <v>811.80670755638994</v>
      </c>
      <c r="AC33" s="26">
        <f t="shared" si="8"/>
        <v>30154.867075444785</v>
      </c>
      <c r="AD33" s="23"/>
      <c r="AE33" s="24">
        <f t="shared" si="3"/>
        <v>26</v>
      </c>
      <c r="AF33" s="25">
        <f>IF(Loans!H$38=AE33,Loans!H$41,IF(Am!AI32&gt;0,Am!AI32,0))</f>
        <v>37160.008539601426</v>
      </c>
      <c r="AG33" s="25">
        <f>AF33*(Loans!H$43/12)</f>
        <v>185.80004269800713</v>
      </c>
      <c r="AH33" s="26">
        <f>IF(AF33&gt;0,IF(AF33&lt;Loans!H$45,AF33,IF(SUM(Loans!H$38+Loans!H$39)&gt;AE33,0,SUM(Loans!H$45-AG33))),0)</f>
        <v>974.16804906766777</v>
      </c>
      <c r="AI33" s="26">
        <f t="shared" si="9"/>
        <v>36185.840490533759</v>
      </c>
    </row>
    <row r="34" spans="1:35" ht="9" customHeight="1">
      <c r="A34" s="24">
        <f t="shared" si="10"/>
        <v>27</v>
      </c>
      <c r="B34" s="25">
        <f>IF(Loans!C$8=A34,Loans!C$11,IF(Am!E33&gt;0,Am!E33,0))</f>
        <v>6030.9734150889617</v>
      </c>
      <c r="C34" s="25">
        <f>B34*(Loans!C$13/12)</f>
        <v>30.154867075444809</v>
      </c>
      <c r="D34" s="26">
        <f>IF(B34&gt;0,IF(B34&lt;Loans!C$15,B34,IF(SUM(Loans!C$8+Loans!C$9)&gt;A34,0,SUM(Loans!C$15-Am!C34))),0)</f>
        <v>163.17314821883434</v>
      </c>
      <c r="E34" s="26">
        <f t="shared" si="11"/>
        <v>5867.8002668701274</v>
      </c>
      <c r="F34" s="14"/>
      <c r="G34" s="24">
        <f t="shared" si="4"/>
        <v>27</v>
      </c>
      <c r="H34" s="25">
        <f>IF(Loans!H$8=G34,Loans!H$11,IF(Am!K33&gt;0,Am!K33,0))</f>
        <v>12061.946830177923</v>
      </c>
      <c r="I34" s="25">
        <f>H34*(Loans!H$13/12)</f>
        <v>60.309734150889618</v>
      </c>
      <c r="J34" s="26">
        <f>IF(H34&gt;0,IF(H34&lt;Loans!H$15,H34,IF(SUM(Loans!H$8+Loans!H$9)&gt;G34,0,SUM(Loans!H$15-I34))),0)</f>
        <v>326.34629643766868</v>
      </c>
      <c r="K34" s="26">
        <f t="shared" si="5"/>
        <v>11735.600533740255</v>
      </c>
      <c r="M34" s="24">
        <f t="shared" si="0"/>
        <v>27</v>
      </c>
      <c r="N34" s="25">
        <f>IF(Loans!C$23=M34,Loans!C$26,IF(Am!Q33&gt;0,Am!Q33,0))</f>
        <v>18092.92024526688</v>
      </c>
      <c r="O34" s="25">
        <f>N34*(Loans!C$28/12)</f>
        <v>90.464601226334395</v>
      </c>
      <c r="P34" s="26">
        <f>IF(N34&gt;0,IF(N34&lt;Loans!C$30,N34,IF(SUM(Loans!C$23+Loans!C$24)&gt;M34,0,SUM(Loans!C$30-O34))),0)</f>
        <v>489.51944465650308</v>
      </c>
      <c r="Q34" s="26">
        <f t="shared" si="6"/>
        <v>17603.400800610376</v>
      </c>
      <c r="S34" s="24">
        <f t="shared" si="1"/>
        <v>27</v>
      </c>
      <c r="T34" s="25">
        <f>IF(Loans!H$23=S34,Loans!H$26,IF(Am!W33&gt;0,Am!W33,0))</f>
        <v>24123.893660355847</v>
      </c>
      <c r="U34" s="25">
        <f>T34*(Loans!H$28/12)</f>
        <v>120.61946830177924</v>
      </c>
      <c r="V34" s="26">
        <f>IF(T34&gt;0,IF(T34&lt;Loans!H$30,T34,IF(SUM(Loans!H$23+Loans!H$24)&gt;S34,0,SUM(Loans!H$30-U34))),0)</f>
        <v>652.69259287533737</v>
      </c>
      <c r="W34" s="26">
        <f t="shared" si="7"/>
        <v>23471.20106748051</v>
      </c>
      <c r="X34" s="23"/>
      <c r="Y34" s="24">
        <f t="shared" si="2"/>
        <v>27</v>
      </c>
      <c r="Z34" s="25">
        <f>IF(Loans!C$38=Y34,Loans!C$41,IF(Am!AC33&gt;0,Am!AC33,0))</f>
        <v>30154.867075444785</v>
      </c>
      <c r="AA34" s="25">
        <f>Z34*(Loans!C$43/12)</f>
        <v>150.77433537722393</v>
      </c>
      <c r="AB34" s="26">
        <f>IF(Z34&gt;0,IF(Z34&lt;Loans!C$45,Z34,IF(SUM(Loans!C$38+Loans!C$39)&gt;Y34,0,SUM(Loans!C$45-AA34))),0)</f>
        <v>815.86574109417188</v>
      </c>
      <c r="AC34" s="26">
        <f t="shared" si="8"/>
        <v>29339.001334350614</v>
      </c>
      <c r="AD34" s="23"/>
      <c r="AE34" s="24">
        <f t="shared" si="3"/>
        <v>27</v>
      </c>
      <c r="AF34" s="25">
        <f>IF(Loans!H$38=AE34,Loans!H$41,IF(Am!AI33&gt;0,Am!AI33,0))</f>
        <v>36185.840490533759</v>
      </c>
      <c r="AG34" s="25">
        <f>AF34*(Loans!H$43/12)</f>
        <v>180.92920245266879</v>
      </c>
      <c r="AH34" s="26">
        <f>IF(AF34&gt;0,IF(AF34&lt;Loans!H$45,AF34,IF(SUM(Loans!H$38+Loans!H$39)&gt;AE34,0,SUM(Loans!H$45-AG34))),0)</f>
        <v>979.03888931300617</v>
      </c>
      <c r="AI34" s="26">
        <f t="shared" si="9"/>
        <v>35206.801601220752</v>
      </c>
    </row>
    <row r="35" spans="1:35" ht="9" customHeight="1">
      <c r="A35" s="24">
        <f t="shared" si="10"/>
        <v>28</v>
      </c>
      <c r="B35" s="25">
        <f>IF(Loans!C$8=A35,Loans!C$11,IF(Am!E34&gt;0,Am!E34,0))</f>
        <v>5867.8002668701274</v>
      </c>
      <c r="C35" s="25">
        <f>B35*(Loans!C$13/12)</f>
        <v>29.339001334350638</v>
      </c>
      <c r="D35" s="26">
        <f>IF(B35&gt;0,IF(B35&lt;Loans!C$15,B35,IF(SUM(Loans!C$8+Loans!C$9)&gt;A35,0,SUM(Loans!C$15-Am!C35))),0)</f>
        <v>163.98901395992851</v>
      </c>
      <c r="E35" s="26">
        <f t="shared" si="11"/>
        <v>5703.8112529101991</v>
      </c>
      <c r="F35" s="14"/>
      <c r="G35" s="24">
        <f t="shared" si="4"/>
        <v>28</v>
      </c>
      <c r="H35" s="25">
        <f>IF(Loans!H$8=G35,Loans!H$11,IF(Am!K34&gt;0,Am!K34,0))</f>
        <v>11735.600533740255</v>
      </c>
      <c r="I35" s="25">
        <f>H35*(Loans!H$13/12)</f>
        <v>58.678002668701275</v>
      </c>
      <c r="J35" s="26">
        <f>IF(H35&gt;0,IF(H35&lt;Loans!H$15,H35,IF(SUM(Loans!H$8+Loans!H$9)&gt;G35,0,SUM(Loans!H$15-I35))),0)</f>
        <v>327.97802791985703</v>
      </c>
      <c r="K35" s="26">
        <f t="shared" si="5"/>
        <v>11407.622505820398</v>
      </c>
      <c r="M35" s="24">
        <f t="shared" si="0"/>
        <v>28</v>
      </c>
      <c r="N35" s="25">
        <f>IF(Loans!C$23=M35,Loans!C$26,IF(Am!Q34&gt;0,Am!Q34,0))</f>
        <v>17603.400800610376</v>
      </c>
      <c r="O35" s="25">
        <f>N35*(Loans!C$28/12)</f>
        <v>88.017004003051881</v>
      </c>
      <c r="P35" s="26">
        <f>IF(N35&gt;0,IF(N35&lt;Loans!C$30,N35,IF(SUM(Loans!C$23+Loans!C$24)&gt;M35,0,SUM(Loans!C$30-O35))),0)</f>
        <v>491.9670418797856</v>
      </c>
      <c r="Q35" s="26">
        <f t="shared" si="6"/>
        <v>17111.433758730589</v>
      </c>
      <c r="S35" s="24">
        <f t="shared" si="1"/>
        <v>28</v>
      </c>
      <c r="T35" s="25">
        <f>IF(Loans!H$23=S35,Loans!H$26,IF(Am!W34&gt;0,Am!W34,0))</f>
        <v>23471.20106748051</v>
      </c>
      <c r="U35" s="25">
        <f>T35*(Loans!H$28/12)</f>
        <v>117.35600533740255</v>
      </c>
      <c r="V35" s="26">
        <f>IF(T35&gt;0,IF(T35&lt;Loans!H$30,T35,IF(SUM(Loans!H$23+Loans!H$24)&gt;S35,0,SUM(Loans!H$30-U35))),0)</f>
        <v>655.95605583971405</v>
      </c>
      <c r="W35" s="26">
        <f t="shared" si="7"/>
        <v>22815.245011640796</v>
      </c>
      <c r="X35" s="23"/>
      <c r="Y35" s="24">
        <f t="shared" si="2"/>
        <v>28</v>
      </c>
      <c r="Z35" s="25">
        <f>IF(Loans!C$38=Y35,Loans!C$41,IF(Am!AC34&gt;0,Am!AC34,0))</f>
        <v>29339.001334350614</v>
      </c>
      <c r="AA35" s="25">
        <f>Z35*(Loans!C$43/12)</f>
        <v>146.69500667175308</v>
      </c>
      <c r="AB35" s="26">
        <f>IF(Z35&gt;0,IF(Z35&lt;Loans!C$45,Z35,IF(SUM(Loans!C$38+Loans!C$39)&gt;Y35,0,SUM(Loans!C$45-AA35))),0)</f>
        <v>819.94506979964274</v>
      </c>
      <c r="AC35" s="26">
        <f t="shared" si="8"/>
        <v>28519.056264550971</v>
      </c>
      <c r="AD35" s="23"/>
      <c r="AE35" s="24">
        <f t="shared" si="3"/>
        <v>28</v>
      </c>
      <c r="AF35" s="25">
        <f>IF(Loans!H$38=AE35,Loans!H$41,IF(Am!AI34&gt;0,Am!AI34,0))</f>
        <v>35206.801601220752</v>
      </c>
      <c r="AG35" s="25">
        <f>AF35*(Loans!H$43/12)</f>
        <v>176.03400800610376</v>
      </c>
      <c r="AH35" s="26">
        <f>IF(AF35&gt;0,IF(AF35&lt;Loans!H$45,AF35,IF(SUM(Loans!H$38+Loans!H$39)&gt;AE35,0,SUM(Loans!H$45-AG35))),0)</f>
        <v>983.93408375957119</v>
      </c>
      <c r="AI35" s="26">
        <f t="shared" si="9"/>
        <v>34222.867517461178</v>
      </c>
    </row>
    <row r="36" spans="1:35" ht="9" customHeight="1">
      <c r="A36" s="24">
        <f t="shared" si="10"/>
        <v>29</v>
      </c>
      <c r="B36" s="25">
        <f>IF(Loans!C$8=A36,Loans!C$11,IF(Am!E35&gt;0,Am!E35,0))</f>
        <v>5703.8112529101991</v>
      </c>
      <c r="C36" s="25">
        <f>B36*(Loans!C$13/12)</f>
        <v>28.519056264550997</v>
      </c>
      <c r="D36" s="26">
        <f>IF(B36&gt;0,IF(B36&lt;Loans!C$15,B36,IF(SUM(Loans!C$8+Loans!C$9)&gt;A36,0,SUM(Loans!C$15-Am!C36))),0)</f>
        <v>164.80895902972816</v>
      </c>
      <c r="E36" s="26">
        <f t="shared" si="11"/>
        <v>5539.0022938804705</v>
      </c>
      <c r="F36" s="14"/>
      <c r="G36" s="24">
        <f t="shared" si="4"/>
        <v>29</v>
      </c>
      <c r="H36" s="25">
        <f>IF(Loans!H$8=G36,Loans!H$11,IF(Am!K35&gt;0,Am!K35,0))</f>
        <v>11407.622505820398</v>
      </c>
      <c r="I36" s="25">
        <f>H36*(Loans!H$13/12)</f>
        <v>57.038112529101994</v>
      </c>
      <c r="J36" s="26">
        <f>IF(H36&gt;0,IF(H36&lt;Loans!H$15,H36,IF(SUM(Loans!H$8+Loans!H$9)&gt;G36,0,SUM(Loans!H$15-I36))),0)</f>
        <v>329.61791805945631</v>
      </c>
      <c r="K36" s="26">
        <f t="shared" si="5"/>
        <v>11078.004587760941</v>
      </c>
      <c r="M36" s="24">
        <f t="shared" si="0"/>
        <v>29</v>
      </c>
      <c r="N36" s="25">
        <f>IF(Loans!C$23=M36,Loans!C$26,IF(Am!Q35&gt;0,Am!Q35,0))</f>
        <v>17111.433758730589</v>
      </c>
      <c r="O36" s="25">
        <f>N36*(Loans!C$28/12)</f>
        <v>85.557168793652949</v>
      </c>
      <c r="P36" s="26">
        <f>IF(N36&gt;0,IF(N36&lt;Loans!C$30,N36,IF(SUM(Loans!C$23+Loans!C$24)&gt;M36,0,SUM(Loans!C$30-O36))),0)</f>
        <v>494.42687708918447</v>
      </c>
      <c r="Q36" s="26">
        <f t="shared" si="6"/>
        <v>16617.006881641406</v>
      </c>
      <c r="S36" s="24">
        <f t="shared" si="1"/>
        <v>29</v>
      </c>
      <c r="T36" s="25">
        <f>IF(Loans!H$23=S36,Loans!H$26,IF(Am!W35&gt;0,Am!W35,0))</f>
        <v>22815.245011640796</v>
      </c>
      <c r="U36" s="25">
        <f>T36*(Loans!H$28/12)</f>
        <v>114.07622505820399</v>
      </c>
      <c r="V36" s="26">
        <f>IF(T36&gt;0,IF(T36&lt;Loans!H$30,T36,IF(SUM(Loans!H$23+Loans!H$24)&gt;S36,0,SUM(Loans!H$30-U36))),0)</f>
        <v>659.23583611891263</v>
      </c>
      <c r="W36" s="26">
        <f t="shared" si="7"/>
        <v>22156.009175521882</v>
      </c>
      <c r="X36" s="23"/>
      <c r="Y36" s="24">
        <f t="shared" si="2"/>
        <v>29</v>
      </c>
      <c r="Z36" s="25">
        <f>IF(Loans!C$38=Y36,Loans!C$41,IF(Am!AC35&gt;0,Am!AC35,0))</f>
        <v>28519.056264550971</v>
      </c>
      <c r="AA36" s="25">
        <f>Z36*(Loans!C$43/12)</f>
        <v>142.59528132275486</v>
      </c>
      <c r="AB36" s="26">
        <f>IF(Z36&gt;0,IF(Z36&lt;Loans!C$45,Z36,IF(SUM(Loans!C$38+Loans!C$39)&gt;Y36,0,SUM(Loans!C$45-AA36))),0)</f>
        <v>824.0447951486409</v>
      </c>
      <c r="AC36" s="26">
        <f t="shared" si="8"/>
        <v>27695.011469402329</v>
      </c>
      <c r="AD36" s="23"/>
      <c r="AE36" s="24">
        <f t="shared" si="3"/>
        <v>29</v>
      </c>
      <c r="AF36" s="25">
        <f>IF(Loans!H$38=AE36,Loans!H$41,IF(Am!AI35&gt;0,Am!AI35,0))</f>
        <v>34222.867517461178</v>
      </c>
      <c r="AG36" s="25">
        <f>AF36*(Loans!H$43/12)</f>
        <v>171.1143375873059</v>
      </c>
      <c r="AH36" s="26">
        <f>IF(AF36&gt;0,IF(AF36&lt;Loans!H$45,AF36,IF(SUM(Loans!H$38+Loans!H$39)&gt;AE36,0,SUM(Loans!H$45-AG36))),0)</f>
        <v>988.85375417836894</v>
      </c>
      <c r="AI36" s="26">
        <f t="shared" si="9"/>
        <v>33234.013763282812</v>
      </c>
    </row>
    <row r="37" spans="1:35" ht="9" customHeight="1">
      <c r="A37" s="24">
        <f t="shared" si="10"/>
        <v>30</v>
      </c>
      <c r="B37" s="25">
        <f>IF(Loans!C$8=A37,Loans!C$11,IF(Am!E36&gt;0,Am!E36,0))</f>
        <v>5539.0022938804705</v>
      </c>
      <c r="C37" s="25">
        <f>B37*(Loans!C$13/12)</f>
        <v>27.695011469402353</v>
      </c>
      <c r="D37" s="26">
        <f>IF(B37&gt;0,IF(B37&lt;Loans!C$15,B37,IF(SUM(Loans!C$8+Loans!C$9)&gt;A37,0,SUM(Loans!C$15-Am!C37))),0)</f>
        <v>165.63300382487679</v>
      </c>
      <c r="E37" s="26">
        <f t="shared" si="11"/>
        <v>5373.3692900555934</v>
      </c>
      <c r="F37" s="14"/>
      <c r="G37" s="24">
        <f t="shared" si="4"/>
        <v>30</v>
      </c>
      <c r="H37" s="25">
        <f>IF(Loans!H$8=G37,Loans!H$11,IF(Am!K36&gt;0,Am!K36,0))</f>
        <v>11078.004587760941</v>
      </c>
      <c r="I37" s="25">
        <f>H37*(Loans!H$13/12)</f>
        <v>55.390022938804705</v>
      </c>
      <c r="J37" s="26">
        <f>IF(H37&gt;0,IF(H37&lt;Loans!H$15,H37,IF(SUM(Loans!H$8+Loans!H$9)&gt;G37,0,SUM(Loans!H$15-I37))),0)</f>
        <v>331.26600764975359</v>
      </c>
      <c r="K37" s="26">
        <f t="shared" si="5"/>
        <v>10746.738580111187</v>
      </c>
      <c r="M37" s="24">
        <f t="shared" si="0"/>
        <v>30</v>
      </c>
      <c r="N37" s="25">
        <f>IF(Loans!C$23=M37,Loans!C$26,IF(Am!Q36&gt;0,Am!Q36,0))</f>
        <v>16617.006881641406</v>
      </c>
      <c r="O37" s="25">
        <f>N37*(Loans!C$28/12)</f>
        <v>83.085034408207036</v>
      </c>
      <c r="P37" s="26">
        <f>IF(N37&gt;0,IF(N37&lt;Loans!C$30,N37,IF(SUM(Loans!C$23+Loans!C$24)&gt;M37,0,SUM(Loans!C$30-O37))),0)</f>
        <v>496.89901147463041</v>
      </c>
      <c r="Q37" s="26">
        <f t="shared" si="6"/>
        <v>16120.107870166776</v>
      </c>
      <c r="S37" s="24">
        <f t="shared" si="1"/>
        <v>30</v>
      </c>
      <c r="T37" s="25">
        <f>IF(Loans!H$23=S37,Loans!H$26,IF(Am!W36&gt;0,Am!W36,0))</f>
        <v>22156.009175521882</v>
      </c>
      <c r="U37" s="25">
        <f>T37*(Loans!H$28/12)</f>
        <v>110.78004587760941</v>
      </c>
      <c r="V37" s="26">
        <f>IF(T37&gt;0,IF(T37&lt;Loans!H$30,T37,IF(SUM(Loans!H$23+Loans!H$24)&gt;S37,0,SUM(Loans!H$30-U37))),0)</f>
        <v>662.53201529950718</v>
      </c>
      <c r="W37" s="26">
        <f t="shared" si="7"/>
        <v>21493.477160222374</v>
      </c>
      <c r="X37" s="23"/>
      <c r="Y37" s="24">
        <f t="shared" si="2"/>
        <v>30</v>
      </c>
      <c r="Z37" s="25">
        <f>IF(Loans!C$38=Y37,Loans!C$41,IF(Am!AC36&gt;0,Am!AC36,0))</f>
        <v>27695.011469402329</v>
      </c>
      <c r="AA37" s="25">
        <f>Z37*(Loans!C$43/12)</f>
        <v>138.47505734701164</v>
      </c>
      <c r="AB37" s="26">
        <f>IF(Z37&gt;0,IF(Z37&lt;Loans!C$45,Z37,IF(SUM(Loans!C$38+Loans!C$39)&gt;Y37,0,SUM(Loans!C$45-AA37))),0)</f>
        <v>828.16501912438412</v>
      </c>
      <c r="AC37" s="26">
        <f t="shared" si="8"/>
        <v>26866.846450277946</v>
      </c>
      <c r="AD37" s="23"/>
      <c r="AE37" s="24">
        <f t="shared" si="3"/>
        <v>30</v>
      </c>
      <c r="AF37" s="25">
        <f>IF(Loans!H$38=AE37,Loans!H$41,IF(Am!AI36&gt;0,Am!AI36,0))</f>
        <v>33234.013763282812</v>
      </c>
      <c r="AG37" s="25">
        <f>AF37*(Loans!H$43/12)</f>
        <v>166.17006881641407</v>
      </c>
      <c r="AH37" s="26">
        <f>IF(AF37&gt;0,IF(AF37&lt;Loans!H$45,AF37,IF(SUM(Loans!H$38+Loans!H$39)&gt;AE37,0,SUM(Loans!H$45-AG37))),0)</f>
        <v>993.79802294926083</v>
      </c>
      <c r="AI37" s="26">
        <f t="shared" si="9"/>
        <v>32240.215740333551</v>
      </c>
    </row>
    <row r="38" spans="1:35" ht="9" customHeight="1">
      <c r="A38" s="24">
        <f t="shared" si="10"/>
        <v>31</v>
      </c>
      <c r="B38" s="25">
        <f>IF(Loans!C$8=A38,Loans!C$11,IF(Am!E37&gt;0,Am!E37,0))</f>
        <v>5373.3692900555934</v>
      </c>
      <c r="C38" s="25">
        <f>B38*(Loans!C$13/12)</f>
        <v>26.866846450277968</v>
      </c>
      <c r="D38" s="26">
        <f>IF(B38&gt;0,IF(B38&lt;Loans!C$15,B38,IF(SUM(Loans!C$8+Loans!C$9)&gt;A38,0,SUM(Loans!C$15-Am!C38))),0)</f>
        <v>166.46116884400118</v>
      </c>
      <c r="E38" s="26">
        <f t="shared" si="11"/>
        <v>5206.9081212115925</v>
      </c>
      <c r="F38" s="14"/>
      <c r="G38" s="24">
        <f t="shared" si="4"/>
        <v>31</v>
      </c>
      <c r="H38" s="25">
        <f>IF(Loans!H$8=G38,Loans!H$11,IF(Am!K37&gt;0,Am!K37,0))</f>
        <v>10746.738580111187</v>
      </c>
      <c r="I38" s="25">
        <f>H38*(Loans!H$13/12)</f>
        <v>53.733692900555937</v>
      </c>
      <c r="J38" s="26">
        <f>IF(H38&gt;0,IF(H38&lt;Loans!H$15,H38,IF(SUM(Loans!H$8+Loans!H$9)&gt;G38,0,SUM(Loans!H$15-I38))),0)</f>
        <v>332.92233768800236</v>
      </c>
      <c r="K38" s="26">
        <f t="shared" si="5"/>
        <v>10413.816242423185</v>
      </c>
      <c r="M38" s="24">
        <f t="shared" si="0"/>
        <v>31</v>
      </c>
      <c r="N38" s="25">
        <f>IF(Loans!C$23=M38,Loans!C$26,IF(Am!Q37&gt;0,Am!Q37,0))</f>
        <v>16120.107870166776</v>
      </c>
      <c r="O38" s="25">
        <f>N38*(Loans!C$28/12)</f>
        <v>80.600539350833884</v>
      </c>
      <c r="P38" s="26">
        <f>IF(N38&gt;0,IF(N38&lt;Loans!C$30,N38,IF(SUM(Loans!C$23+Loans!C$24)&gt;M38,0,SUM(Loans!C$30-O38))),0)</f>
        <v>499.38350653200359</v>
      </c>
      <c r="Q38" s="26">
        <f t="shared" si="6"/>
        <v>15620.724363634772</v>
      </c>
      <c r="S38" s="24">
        <f t="shared" si="1"/>
        <v>31</v>
      </c>
      <c r="T38" s="25">
        <f>IF(Loans!H$23=S38,Loans!H$26,IF(Am!W37&gt;0,Am!W37,0))</f>
        <v>21493.477160222374</v>
      </c>
      <c r="U38" s="25">
        <f>T38*(Loans!H$28/12)</f>
        <v>107.46738580111187</v>
      </c>
      <c r="V38" s="26">
        <f>IF(T38&gt;0,IF(T38&lt;Loans!H$30,T38,IF(SUM(Loans!H$23+Loans!H$24)&gt;S38,0,SUM(Loans!H$30-U38))),0)</f>
        <v>665.84467537600472</v>
      </c>
      <c r="W38" s="26">
        <f t="shared" si="7"/>
        <v>20827.63248484637</v>
      </c>
      <c r="X38" s="23"/>
      <c r="Y38" s="24">
        <f t="shared" si="2"/>
        <v>31</v>
      </c>
      <c r="Z38" s="25">
        <f>IF(Loans!C$38=Y38,Loans!C$41,IF(Am!AC37&gt;0,Am!AC37,0))</f>
        <v>26866.846450277946</v>
      </c>
      <c r="AA38" s="25">
        <f>Z38*(Loans!C$43/12)</f>
        <v>134.33423225138972</v>
      </c>
      <c r="AB38" s="26">
        <f>IF(Z38&gt;0,IF(Z38&lt;Loans!C$45,Z38,IF(SUM(Loans!C$38+Loans!C$39)&gt;Y38,0,SUM(Loans!C$45-AA38))),0)</f>
        <v>832.30584422000607</v>
      </c>
      <c r="AC38" s="26">
        <f t="shared" si="8"/>
        <v>26034.540606057941</v>
      </c>
      <c r="AD38" s="23"/>
      <c r="AE38" s="24">
        <f t="shared" si="3"/>
        <v>31</v>
      </c>
      <c r="AF38" s="25">
        <f>IF(Loans!H$38=AE38,Loans!H$41,IF(Am!AI37&gt;0,Am!AI37,0))</f>
        <v>32240.215740333551</v>
      </c>
      <c r="AG38" s="25">
        <f>AF38*(Loans!H$43/12)</f>
        <v>161.20107870166777</v>
      </c>
      <c r="AH38" s="26">
        <f>IF(AF38&gt;0,IF(AF38&lt;Loans!H$45,AF38,IF(SUM(Loans!H$38+Loans!H$39)&gt;AE38,0,SUM(Loans!H$45-AG38))),0)</f>
        <v>998.76701306400719</v>
      </c>
      <c r="AI38" s="26">
        <f t="shared" si="9"/>
        <v>31241.448727269544</v>
      </c>
    </row>
    <row r="39" spans="1:35" ht="9" customHeight="1">
      <c r="A39" s="24">
        <f t="shared" si="10"/>
        <v>32</v>
      </c>
      <c r="B39" s="25">
        <f>IF(Loans!C$8=A39,Loans!C$11,IF(Am!E38&gt;0,Am!E38,0))</f>
        <v>5206.9081212115925</v>
      </c>
      <c r="C39" s="25">
        <f>B39*(Loans!C$13/12)</f>
        <v>26.034540606057963</v>
      </c>
      <c r="D39" s="26">
        <f>IF(B39&gt;0,IF(B39&lt;Loans!C$15,B39,IF(SUM(Loans!C$8+Loans!C$9)&gt;A39,0,SUM(Loans!C$15-Am!C39))),0)</f>
        <v>167.29347468822118</v>
      </c>
      <c r="E39" s="26">
        <f t="shared" si="11"/>
        <v>5039.6146465233714</v>
      </c>
      <c r="F39" s="14"/>
      <c r="G39" s="24">
        <f t="shared" si="4"/>
        <v>32</v>
      </c>
      <c r="H39" s="25">
        <f>IF(Loans!H$8=G39,Loans!H$11,IF(Am!K38&gt;0,Am!K38,0))</f>
        <v>10413.816242423185</v>
      </c>
      <c r="I39" s="25">
        <f>H39*(Loans!H$13/12)</f>
        <v>52.069081212115925</v>
      </c>
      <c r="J39" s="26">
        <f>IF(H39&gt;0,IF(H39&lt;Loans!H$15,H39,IF(SUM(Loans!H$8+Loans!H$9)&gt;G39,0,SUM(Loans!H$15-I39))),0)</f>
        <v>334.58694937644236</v>
      </c>
      <c r="K39" s="26">
        <f t="shared" si="5"/>
        <v>10079.229293046743</v>
      </c>
      <c r="M39" s="24">
        <f t="shared" si="0"/>
        <v>32</v>
      </c>
      <c r="N39" s="25">
        <f>IF(Loans!C$23=M39,Loans!C$26,IF(Am!Q38&gt;0,Am!Q38,0))</f>
        <v>15620.724363634772</v>
      </c>
      <c r="O39" s="25">
        <f>N39*(Loans!C$28/12)</f>
        <v>78.103621818173863</v>
      </c>
      <c r="P39" s="26">
        <f>IF(N39&gt;0,IF(N39&lt;Loans!C$30,N39,IF(SUM(Loans!C$23+Loans!C$24)&gt;M39,0,SUM(Loans!C$30-O39))),0)</f>
        <v>501.8804240646636</v>
      </c>
      <c r="Q39" s="26">
        <f t="shared" si="6"/>
        <v>15118.843939570108</v>
      </c>
      <c r="S39" s="24">
        <f t="shared" si="1"/>
        <v>32</v>
      </c>
      <c r="T39" s="25">
        <f>IF(Loans!H$23=S39,Loans!H$26,IF(Am!W38&gt;0,Am!W38,0))</f>
        <v>20827.63248484637</v>
      </c>
      <c r="U39" s="25">
        <f>T39*(Loans!H$28/12)</f>
        <v>104.13816242423185</v>
      </c>
      <c r="V39" s="26">
        <f>IF(T39&gt;0,IF(T39&lt;Loans!H$30,T39,IF(SUM(Loans!H$23+Loans!H$24)&gt;S39,0,SUM(Loans!H$30-U39))),0)</f>
        <v>669.17389875288472</v>
      </c>
      <c r="W39" s="26">
        <f t="shared" si="7"/>
        <v>20158.458586093486</v>
      </c>
      <c r="X39" s="23"/>
      <c r="Y39" s="24">
        <f t="shared" si="2"/>
        <v>32</v>
      </c>
      <c r="Z39" s="25">
        <f>IF(Loans!C$38=Y39,Loans!C$41,IF(Am!AC38&gt;0,Am!AC38,0))</f>
        <v>26034.540606057941</v>
      </c>
      <c r="AA39" s="25">
        <f>Z39*(Loans!C$43/12)</f>
        <v>130.17270303028971</v>
      </c>
      <c r="AB39" s="26">
        <f>IF(Z39&gt;0,IF(Z39&lt;Loans!C$45,Z39,IF(SUM(Loans!C$38+Loans!C$39)&gt;Y39,0,SUM(Loans!C$45-AA39))),0)</f>
        <v>836.46737344110602</v>
      </c>
      <c r="AC39" s="26">
        <f t="shared" si="8"/>
        <v>25198.073232616836</v>
      </c>
      <c r="AD39" s="23"/>
      <c r="AE39" s="24">
        <f t="shared" si="3"/>
        <v>32</v>
      </c>
      <c r="AF39" s="25">
        <f>IF(Loans!H$38=AE39,Loans!H$41,IF(Am!AI38&gt;0,Am!AI38,0))</f>
        <v>31241.448727269544</v>
      </c>
      <c r="AG39" s="25">
        <f>AF39*(Loans!H$43/12)</f>
        <v>156.20724363634773</v>
      </c>
      <c r="AH39" s="26">
        <f>IF(AF39&gt;0,IF(AF39&lt;Loans!H$45,AF39,IF(SUM(Loans!H$38+Loans!H$39)&gt;AE39,0,SUM(Loans!H$45-AG39))),0)</f>
        <v>1003.7608481293272</v>
      </c>
      <c r="AI39" s="26">
        <f t="shared" si="9"/>
        <v>30237.687879140216</v>
      </c>
    </row>
    <row r="40" spans="1:35" ht="9" customHeight="1">
      <c r="A40" s="24">
        <f t="shared" si="10"/>
        <v>33</v>
      </c>
      <c r="B40" s="25">
        <f>IF(Loans!C$8=A40,Loans!C$11,IF(Am!E39&gt;0,Am!E39,0))</f>
        <v>5039.6146465233714</v>
      </c>
      <c r="C40" s="25">
        <f>B40*(Loans!C$13/12)</f>
        <v>25.198073232616856</v>
      </c>
      <c r="D40" s="26">
        <f>IF(B40&gt;0,IF(B40&lt;Loans!C$15,B40,IF(SUM(Loans!C$8+Loans!C$9)&gt;A40,0,SUM(Loans!C$15-Am!C40))),0)</f>
        <v>168.12994206166229</v>
      </c>
      <c r="E40" s="26">
        <f t="shared" si="11"/>
        <v>4871.484704461709</v>
      </c>
      <c r="F40" s="14"/>
      <c r="G40" s="24">
        <f t="shared" si="4"/>
        <v>33</v>
      </c>
      <c r="H40" s="25">
        <f>IF(Loans!H$8=G40,Loans!H$11,IF(Am!K39&gt;0,Am!K39,0))</f>
        <v>10079.229293046743</v>
      </c>
      <c r="I40" s="25">
        <f>H40*(Loans!H$13/12)</f>
        <v>50.396146465233713</v>
      </c>
      <c r="J40" s="26">
        <f>IF(H40&gt;0,IF(H40&lt;Loans!H$15,H40,IF(SUM(Loans!H$8+Loans!H$9)&gt;G40,0,SUM(Loans!H$15-I40))),0)</f>
        <v>336.25988412332458</v>
      </c>
      <c r="K40" s="26">
        <f t="shared" si="5"/>
        <v>9742.9694089234181</v>
      </c>
      <c r="M40" s="24">
        <f t="shared" si="0"/>
        <v>33</v>
      </c>
      <c r="N40" s="25">
        <f>IF(Loans!C$23=M40,Loans!C$26,IF(Am!Q39&gt;0,Am!Q39,0))</f>
        <v>15118.843939570108</v>
      </c>
      <c r="O40" s="25">
        <f>N40*(Loans!C$28/12)</f>
        <v>75.594219697850548</v>
      </c>
      <c r="P40" s="26">
        <f>IF(N40&gt;0,IF(N40&lt;Loans!C$30,N40,IF(SUM(Loans!C$23+Loans!C$24)&gt;M40,0,SUM(Loans!C$30-O40))),0)</f>
        <v>504.38982618498687</v>
      </c>
      <c r="Q40" s="26">
        <f t="shared" si="6"/>
        <v>14614.454113385122</v>
      </c>
      <c r="S40" s="24">
        <f t="shared" si="1"/>
        <v>33</v>
      </c>
      <c r="T40" s="25">
        <f>IF(Loans!H$23=S40,Loans!H$26,IF(Am!W39&gt;0,Am!W39,0))</f>
        <v>20158.458586093486</v>
      </c>
      <c r="U40" s="25">
        <f>T40*(Loans!H$28/12)</f>
        <v>100.79229293046743</v>
      </c>
      <c r="V40" s="26">
        <f>IF(T40&gt;0,IF(T40&lt;Loans!H$30,T40,IF(SUM(Loans!H$23+Loans!H$24)&gt;S40,0,SUM(Loans!H$30-U40))),0)</f>
        <v>672.51976824664916</v>
      </c>
      <c r="W40" s="26">
        <f t="shared" si="7"/>
        <v>19485.938817846836</v>
      </c>
      <c r="X40" s="23"/>
      <c r="Y40" s="24">
        <f t="shared" si="2"/>
        <v>33</v>
      </c>
      <c r="Z40" s="25">
        <f>IF(Loans!C$38=Y40,Loans!C$41,IF(Am!AC39&gt;0,Am!AC39,0))</f>
        <v>25198.073232616836</v>
      </c>
      <c r="AA40" s="25">
        <f>Z40*(Loans!C$43/12)</f>
        <v>125.99036616308419</v>
      </c>
      <c r="AB40" s="26">
        <f>IF(Z40&gt;0,IF(Z40&lt;Loans!C$45,Z40,IF(SUM(Loans!C$38+Loans!C$39)&gt;Y40,0,SUM(Loans!C$45-AA40))),0)</f>
        <v>840.64971030831157</v>
      </c>
      <c r="AC40" s="26">
        <f t="shared" si="8"/>
        <v>24357.423522308523</v>
      </c>
      <c r="AD40" s="23"/>
      <c r="AE40" s="24">
        <f t="shared" si="3"/>
        <v>33</v>
      </c>
      <c r="AF40" s="25">
        <f>IF(Loans!H$38=AE40,Loans!H$41,IF(Am!AI39&gt;0,Am!AI39,0))</f>
        <v>30237.687879140216</v>
      </c>
      <c r="AG40" s="25">
        <f>AF40*(Loans!H$43/12)</f>
        <v>151.1884393957011</v>
      </c>
      <c r="AH40" s="26">
        <f>IF(AF40&gt;0,IF(AF40&lt;Loans!H$45,AF40,IF(SUM(Loans!H$38+Loans!H$39)&gt;AE40,0,SUM(Loans!H$45-AG40))),0)</f>
        <v>1008.7796523699737</v>
      </c>
      <c r="AI40" s="26">
        <f t="shared" si="9"/>
        <v>29228.908226770243</v>
      </c>
    </row>
    <row r="41" spans="1:35" ht="9" customHeight="1">
      <c r="A41" s="24">
        <f t="shared" si="10"/>
        <v>34</v>
      </c>
      <c r="B41" s="25">
        <f>IF(Loans!C$8=A41,Loans!C$11,IF(Am!E40&gt;0,Am!E40,0))</f>
        <v>4871.484704461709</v>
      </c>
      <c r="C41" s="25">
        <f>B41*(Loans!C$13/12)</f>
        <v>24.357423522308547</v>
      </c>
      <c r="D41" s="26">
        <f>IF(B41&gt;0,IF(B41&lt;Loans!C$15,B41,IF(SUM(Loans!C$8+Loans!C$9)&gt;A41,0,SUM(Loans!C$15-Am!C41))),0)</f>
        <v>168.97059177197059</v>
      </c>
      <c r="E41" s="26">
        <f t="shared" si="11"/>
        <v>4702.5141126897388</v>
      </c>
      <c r="F41" s="14"/>
      <c r="G41" s="24">
        <f t="shared" si="4"/>
        <v>34</v>
      </c>
      <c r="H41" s="25">
        <f>IF(Loans!H$8=G41,Loans!H$11,IF(Am!K40&gt;0,Am!K40,0))</f>
        <v>9742.9694089234181</v>
      </c>
      <c r="I41" s="25">
        <f>H41*(Loans!H$13/12)</f>
        <v>48.714847044617095</v>
      </c>
      <c r="J41" s="26">
        <f>IF(H41&gt;0,IF(H41&lt;Loans!H$15,H41,IF(SUM(Loans!H$8+Loans!H$9)&gt;G41,0,SUM(Loans!H$15-I41))),0)</f>
        <v>337.94118354394118</v>
      </c>
      <c r="K41" s="26">
        <f t="shared" si="5"/>
        <v>9405.0282253794776</v>
      </c>
      <c r="M41" s="24">
        <f t="shared" si="0"/>
        <v>34</v>
      </c>
      <c r="N41" s="25">
        <f>IF(Loans!C$23=M41,Loans!C$26,IF(Am!Q40&gt;0,Am!Q40,0))</f>
        <v>14614.454113385122</v>
      </c>
      <c r="O41" s="25">
        <f>N41*(Loans!C$28/12)</f>
        <v>73.07227056692561</v>
      </c>
      <c r="P41" s="26">
        <f>IF(N41&gt;0,IF(N41&lt;Loans!C$30,N41,IF(SUM(Loans!C$23+Loans!C$24)&gt;M41,0,SUM(Loans!C$30-O41))),0)</f>
        <v>506.91177531591183</v>
      </c>
      <c r="Q41" s="26">
        <f t="shared" si="6"/>
        <v>14107.54233806921</v>
      </c>
      <c r="S41" s="24">
        <f t="shared" si="1"/>
        <v>34</v>
      </c>
      <c r="T41" s="25">
        <f>IF(Loans!H$23=S41,Loans!H$26,IF(Am!W40&gt;0,Am!W40,0))</f>
        <v>19485.938817846836</v>
      </c>
      <c r="U41" s="25">
        <f>T41*(Loans!H$28/12)</f>
        <v>97.429694089234189</v>
      </c>
      <c r="V41" s="26">
        <f>IF(T41&gt;0,IF(T41&lt;Loans!H$30,T41,IF(SUM(Loans!H$23+Loans!H$24)&gt;S41,0,SUM(Loans!H$30-U41))),0)</f>
        <v>675.88236708788236</v>
      </c>
      <c r="W41" s="26">
        <f t="shared" si="7"/>
        <v>18810.056450758955</v>
      </c>
      <c r="X41" s="23"/>
      <c r="Y41" s="24">
        <f t="shared" si="2"/>
        <v>34</v>
      </c>
      <c r="Z41" s="25">
        <f>IF(Loans!C$38=Y41,Loans!C$41,IF(Am!AC40&gt;0,Am!AC40,0))</f>
        <v>24357.423522308523</v>
      </c>
      <c r="AA41" s="25">
        <f>Z41*(Loans!C$43/12)</f>
        <v>121.78711761154261</v>
      </c>
      <c r="AB41" s="26">
        <f>IF(Z41&gt;0,IF(Z41&lt;Loans!C$45,Z41,IF(SUM(Loans!C$38+Loans!C$39)&gt;Y41,0,SUM(Loans!C$45-AA41))),0)</f>
        <v>844.85295885985317</v>
      </c>
      <c r="AC41" s="26">
        <f t="shared" si="8"/>
        <v>23512.570563448669</v>
      </c>
      <c r="AD41" s="23"/>
      <c r="AE41" s="24">
        <f t="shared" si="3"/>
        <v>34</v>
      </c>
      <c r="AF41" s="25">
        <f>IF(Loans!H$38=AE41,Loans!H$41,IF(Am!AI40&gt;0,Am!AI40,0))</f>
        <v>29228.908226770243</v>
      </c>
      <c r="AG41" s="25">
        <f>AF41*(Loans!H$43/12)</f>
        <v>146.14454113385122</v>
      </c>
      <c r="AH41" s="26">
        <f>IF(AF41&gt;0,IF(AF41&lt;Loans!H$45,AF41,IF(SUM(Loans!H$38+Loans!H$39)&gt;AE41,0,SUM(Loans!H$45-AG41))),0)</f>
        <v>1013.8235506318237</v>
      </c>
      <c r="AI41" s="26">
        <f t="shared" si="9"/>
        <v>28215.08467613842</v>
      </c>
    </row>
    <row r="42" spans="1:35" ht="9" customHeight="1">
      <c r="A42" s="24">
        <f t="shared" si="10"/>
        <v>35</v>
      </c>
      <c r="B42" s="25">
        <f>IF(Loans!C$8=A42,Loans!C$11,IF(Am!E41&gt;0,Am!E41,0))</f>
        <v>4702.5141126897388</v>
      </c>
      <c r="C42" s="25">
        <f>B42*(Loans!C$13/12)</f>
        <v>23.512570563448694</v>
      </c>
      <c r="D42" s="26">
        <f>IF(B42&gt;0,IF(B42&lt;Loans!C$15,B42,IF(SUM(Loans!C$8+Loans!C$9)&gt;A42,0,SUM(Loans!C$15-Am!C42))),0)</f>
        <v>169.81544473083045</v>
      </c>
      <c r="E42" s="26">
        <f t="shared" si="11"/>
        <v>4532.6986679589081</v>
      </c>
      <c r="F42" s="14"/>
      <c r="G42" s="24">
        <f t="shared" si="4"/>
        <v>35</v>
      </c>
      <c r="H42" s="25">
        <f>IF(Loans!H$8=G42,Loans!H$11,IF(Am!K41&gt;0,Am!K41,0))</f>
        <v>9405.0282253794776</v>
      </c>
      <c r="I42" s="25">
        <f>H42*(Loans!H$13/12)</f>
        <v>47.025141126897388</v>
      </c>
      <c r="J42" s="26">
        <f>IF(H42&gt;0,IF(H42&lt;Loans!H$15,H42,IF(SUM(Loans!H$8+Loans!H$9)&gt;G42,0,SUM(Loans!H$15-I42))),0)</f>
        <v>339.6308894616609</v>
      </c>
      <c r="K42" s="26">
        <f t="shared" si="5"/>
        <v>9065.3973359178162</v>
      </c>
      <c r="M42" s="24">
        <f t="shared" si="0"/>
        <v>35</v>
      </c>
      <c r="N42" s="25">
        <f>IF(Loans!C$23=M42,Loans!C$26,IF(Am!Q41&gt;0,Am!Q41,0))</f>
        <v>14107.54233806921</v>
      </c>
      <c r="O42" s="25">
        <f>N42*(Loans!C$28/12)</f>
        <v>70.537711690346057</v>
      </c>
      <c r="P42" s="26">
        <f>IF(N42&gt;0,IF(N42&lt;Loans!C$30,N42,IF(SUM(Loans!C$23+Loans!C$24)&gt;M42,0,SUM(Loans!C$30-O42))),0)</f>
        <v>509.44633419249141</v>
      </c>
      <c r="Q42" s="26">
        <f t="shared" si="6"/>
        <v>13598.096003876719</v>
      </c>
      <c r="S42" s="24">
        <f t="shared" si="1"/>
        <v>35</v>
      </c>
      <c r="T42" s="25">
        <f>IF(Loans!H$23=S42,Loans!H$26,IF(Am!W41&gt;0,Am!W41,0))</f>
        <v>18810.056450758955</v>
      </c>
      <c r="U42" s="25">
        <f>T42*(Loans!H$28/12)</f>
        <v>94.050282253794776</v>
      </c>
      <c r="V42" s="26">
        <f>IF(T42&gt;0,IF(T42&lt;Loans!H$30,T42,IF(SUM(Loans!H$23+Loans!H$24)&gt;S42,0,SUM(Loans!H$30-U42))),0)</f>
        <v>679.2617789233218</v>
      </c>
      <c r="W42" s="26">
        <f t="shared" si="7"/>
        <v>18130.794671835632</v>
      </c>
      <c r="X42" s="23"/>
      <c r="Y42" s="24">
        <f t="shared" si="2"/>
        <v>35</v>
      </c>
      <c r="Z42" s="25">
        <f>IF(Loans!C$38=Y42,Loans!C$41,IF(Am!AC41&gt;0,Am!AC41,0))</f>
        <v>23512.570563448669</v>
      </c>
      <c r="AA42" s="25">
        <f>Z42*(Loans!C$43/12)</f>
        <v>117.56285281724335</v>
      </c>
      <c r="AB42" s="26">
        <f>IF(Z42&gt;0,IF(Z42&lt;Loans!C$45,Z42,IF(SUM(Loans!C$38+Loans!C$39)&gt;Y42,0,SUM(Loans!C$45-AA42))),0)</f>
        <v>849.07722365415248</v>
      </c>
      <c r="AC42" s="26">
        <f t="shared" si="8"/>
        <v>22663.493339794517</v>
      </c>
      <c r="AD42" s="23"/>
      <c r="AE42" s="24">
        <f t="shared" si="3"/>
        <v>35</v>
      </c>
      <c r="AF42" s="25">
        <f>IF(Loans!H$38=AE42,Loans!H$41,IF(Am!AI41&gt;0,Am!AI41,0))</f>
        <v>28215.08467613842</v>
      </c>
      <c r="AG42" s="25">
        <f>AF42*(Loans!H$43/12)</f>
        <v>141.07542338069211</v>
      </c>
      <c r="AH42" s="26">
        <f>IF(AF42&gt;0,IF(AF42&lt;Loans!H$45,AF42,IF(SUM(Loans!H$38+Loans!H$39)&gt;AE42,0,SUM(Loans!H$45-AG42))),0)</f>
        <v>1018.8926683849828</v>
      </c>
      <c r="AI42" s="26">
        <f t="shared" si="9"/>
        <v>27196.192007753438</v>
      </c>
    </row>
    <row r="43" spans="1:35" ht="9" customHeight="1">
      <c r="A43" s="27">
        <f t="shared" si="10"/>
        <v>36</v>
      </c>
      <c r="B43" s="28">
        <f>IF(Loans!C$8=A43,Loans!C$11,IF(Am!E42&gt;0,Am!E42,0))</f>
        <v>4532.6986679589081</v>
      </c>
      <c r="C43" s="28">
        <f>B43*(Loans!C$13/12)</f>
        <v>22.663493339794542</v>
      </c>
      <c r="D43" s="29">
        <f>IF(B43&gt;0,IF(B43&lt;Loans!C$15,B43,IF(SUM(Loans!C$8+Loans!C$9)&gt;A43,0,SUM(Loans!C$15-Am!C43))),0)</f>
        <v>170.6645219544846</v>
      </c>
      <c r="E43" s="29">
        <f t="shared" si="11"/>
        <v>4362.0341460044237</v>
      </c>
      <c r="F43" s="14"/>
      <c r="G43" s="27">
        <f t="shared" si="4"/>
        <v>36</v>
      </c>
      <c r="H43" s="28">
        <f>IF(Loans!H$8=G43,Loans!H$11,IF(Am!K42&gt;0,Am!K42,0))</f>
        <v>9065.3973359178162</v>
      </c>
      <c r="I43" s="28">
        <f>H43*(Loans!H$13/12)</f>
        <v>45.326986679589083</v>
      </c>
      <c r="J43" s="29">
        <f>IF(H43&gt;0,IF(H43&lt;Loans!H$15,H43,IF(SUM(Loans!H$8+Loans!H$9)&gt;G43,0,SUM(Loans!H$15-I43))),0)</f>
        <v>341.3290439089692</v>
      </c>
      <c r="K43" s="29">
        <f t="shared" si="5"/>
        <v>8724.0682920088475</v>
      </c>
      <c r="M43" s="27">
        <f t="shared" si="0"/>
        <v>36</v>
      </c>
      <c r="N43" s="28">
        <f>IF(Loans!C$23=M43,Loans!C$26,IF(Am!Q42&gt;0,Am!Q42,0))</f>
        <v>13598.096003876719</v>
      </c>
      <c r="O43" s="28">
        <f>N43*(Loans!C$28/12)</f>
        <v>67.990480019383597</v>
      </c>
      <c r="P43" s="29">
        <f>IF(N43&gt;0,IF(N43&lt;Loans!C$30,N43,IF(SUM(Loans!C$23+Loans!C$24)&gt;M43,0,SUM(Loans!C$30-O43))),0)</f>
        <v>511.99356586345385</v>
      </c>
      <c r="Q43" s="29">
        <f t="shared" si="6"/>
        <v>13086.102438013266</v>
      </c>
      <c r="S43" s="27">
        <f t="shared" si="1"/>
        <v>36</v>
      </c>
      <c r="T43" s="28">
        <f>IF(Loans!H$23=S43,Loans!H$26,IF(Am!W42&gt;0,Am!W42,0))</f>
        <v>18130.794671835632</v>
      </c>
      <c r="U43" s="28">
        <f>T43*(Loans!H$28/12)</f>
        <v>90.653973359178167</v>
      </c>
      <c r="V43" s="29">
        <f>IF(T43&gt;0,IF(T43&lt;Loans!H$30,T43,IF(SUM(Loans!H$23+Loans!H$24)&gt;S43,0,SUM(Loans!H$30-U43))),0)</f>
        <v>682.65808781793839</v>
      </c>
      <c r="W43" s="29">
        <f t="shared" si="7"/>
        <v>17448.136584017695</v>
      </c>
      <c r="X43" s="23"/>
      <c r="Y43" s="27">
        <f t="shared" si="2"/>
        <v>36</v>
      </c>
      <c r="Z43" s="28">
        <f>IF(Loans!C$38=Y43,Loans!C$41,IF(Am!AC42&gt;0,Am!AC42,0))</f>
        <v>22663.493339794517</v>
      </c>
      <c r="AA43" s="28">
        <f>Z43*(Loans!C$43/12)</f>
        <v>113.31746669897258</v>
      </c>
      <c r="AB43" s="29">
        <f>IF(Z43&gt;0,IF(Z43&lt;Loans!C$45,Z43,IF(SUM(Loans!C$38+Loans!C$39)&gt;Y43,0,SUM(Loans!C$45-AA43))),0)</f>
        <v>853.32260977242322</v>
      </c>
      <c r="AC43" s="29">
        <f t="shared" si="8"/>
        <v>21810.170730022095</v>
      </c>
      <c r="AD43" s="23"/>
      <c r="AE43" s="27">
        <f t="shared" si="3"/>
        <v>36</v>
      </c>
      <c r="AF43" s="28">
        <f>IF(Loans!H$38=AE43,Loans!H$41,IF(Am!AI42&gt;0,Am!AI42,0))</f>
        <v>27196.192007753438</v>
      </c>
      <c r="AG43" s="28">
        <f>AF43*(Loans!H$43/12)</f>
        <v>135.98096003876719</v>
      </c>
      <c r="AH43" s="29">
        <f>IF(AF43&gt;0,IF(AF43&lt;Loans!H$45,AF43,IF(SUM(Loans!H$38+Loans!H$39)&gt;AE43,0,SUM(Loans!H$45-AG43))),0)</f>
        <v>1023.9871317269077</v>
      </c>
      <c r="AI43" s="29">
        <f t="shared" si="9"/>
        <v>26172.204876026532</v>
      </c>
    </row>
    <row r="44" spans="1:35" ht="9" customHeight="1">
      <c r="A44" s="20">
        <f t="shared" si="10"/>
        <v>37</v>
      </c>
      <c r="B44" s="21">
        <f>IF(Loans!C$8=A44,Loans!C$11,IF(Am!E43&gt;0,Am!E43,0))</f>
        <v>4362.0341460044237</v>
      </c>
      <c r="C44" s="21">
        <f>B44*(Loans!C$13/12)</f>
        <v>21.810170730022119</v>
      </c>
      <c r="D44" s="22">
        <f>IF(B44&gt;0,IF(B44&lt;Loans!C$15,B44,IF(SUM(Loans!C$8+Loans!C$9)&gt;A44,0,SUM(Loans!C$15-Am!C44))),0)</f>
        <v>171.51784456425702</v>
      </c>
      <c r="E44" s="30">
        <f t="shared" si="11"/>
        <v>4190.5163014401669</v>
      </c>
      <c r="F44" s="14"/>
      <c r="G44" s="24">
        <f t="shared" si="4"/>
        <v>37</v>
      </c>
      <c r="H44" s="25">
        <f>IF(Loans!H$8=G44,Loans!H$11,IF(Am!K43&gt;0,Am!K43,0))</f>
        <v>8724.0682920088475</v>
      </c>
      <c r="I44" s="25">
        <f>H44*(Loans!H$13/12)</f>
        <v>43.620341460044237</v>
      </c>
      <c r="J44" s="26">
        <f>IF(H44&gt;0,IF(H44&lt;Loans!H$15,H44,IF(SUM(Loans!H$8+Loans!H$9)&gt;G44,0,SUM(Loans!H$15-I44))),0)</f>
        <v>343.03568912851404</v>
      </c>
      <c r="K44" s="26">
        <f t="shared" si="5"/>
        <v>8381.0326028803338</v>
      </c>
      <c r="M44" s="24">
        <f t="shared" si="0"/>
        <v>37</v>
      </c>
      <c r="N44" s="25">
        <f>IF(Loans!C$23=M44,Loans!C$26,IF(Am!Q43&gt;0,Am!Q43,0))</f>
        <v>13086.102438013266</v>
      </c>
      <c r="O44" s="25">
        <f>N44*(Loans!C$28/12)</f>
        <v>65.430512190066324</v>
      </c>
      <c r="P44" s="26">
        <f>IF(N44&gt;0,IF(N44&lt;Loans!C$30,N44,IF(SUM(Loans!C$23+Loans!C$24)&gt;M44,0,SUM(Loans!C$30-O44))),0)</f>
        <v>514.55353369277111</v>
      </c>
      <c r="Q44" s="26">
        <f t="shared" si="6"/>
        <v>12571.548904320494</v>
      </c>
      <c r="S44" s="24">
        <f t="shared" si="1"/>
        <v>37</v>
      </c>
      <c r="T44" s="25">
        <f>IF(Loans!H$23=S44,Loans!H$26,IF(Am!W43&gt;0,Am!W43,0))</f>
        <v>17448.136584017695</v>
      </c>
      <c r="U44" s="25">
        <f>T44*(Loans!H$28/12)</f>
        <v>87.240682920088474</v>
      </c>
      <c r="V44" s="26">
        <f>IF(T44&gt;0,IF(T44&lt;Loans!H$30,T44,IF(SUM(Loans!H$23+Loans!H$24)&gt;S44,0,SUM(Loans!H$30-U44))),0)</f>
        <v>686.07137825702807</v>
      </c>
      <c r="W44" s="26">
        <f t="shared" si="7"/>
        <v>16762.065205760668</v>
      </c>
      <c r="Y44" s="24">
        <f t="shared" si="2"/>
        <v>37</v>
      </c>
      <c r="Z44" s="25">
        <f>IF(Loans!C$38=Y44,Loans!C$41,IF(Am!AC43&gt;0,Am!AC43,0))</f>
        <v>21810.170730022095</v>
      </c>
      <c r="AA44" s="25">
        <f>Z44*(Loans!C$43/12)</f>
        <v>109.05085365011048</v>
      </c>
      <c r="AB44" s="26">
        <f>IF(Z44&gt;0,IF(Z44&lt;Loans!C$45,Z44,IF(SUM(Loans!C$38+Loans!C$39)&gt;Y44,0,SUM(Loans!C$45-AA44))),0)</f>
        <v>857.58922282128526</v>
      </c>
      <c r="AC44" s="26">
        <f t="shared" si="8"/>
        <v>20952.581507200808</v>
      </c>
      <c r="AE44" s="24">
        <f t="shared" si="3"/>
        <v>37</v>
      </c>
      <c r="AF44" s="25">
        <f>IF(Loans!H$38=AE44,Loans!H$41,IF(Am!AI43&gt;0,Am!AI43,0))</f>
        <v>26172.204876026532</v>
      </c>
      <c r="AG44" s="25">
        <f>AF44*(Loans!H$43/12)</f>
        <v>130.86102438013265</v>
      </c>
      <c r="AH44" s="26">
        <f>IF(AF44&gt;0,IF(AF44&lt;Loans!H$45,AF44,IF(SUM(Loans!H$38+Loans!H$39)&gt;AE44,0,SUM(Loans!H$45-AG44))),0)</f>
        <v>1029.1070673855422</v>
      </c>
      <c r="AI44" s="26">
        <f t="shared" si="9"/>
        <v>25143.097808640989</v>
      </c>
    </row>
    <row r="45" spans="1:35" ht="9" customHeight="1">
      <c r="A45" s="24">
        <f t="shared" si="10"/>
        <v>38</v>
      </c>
      <c r="B45" s="25">
        <f>IF(Loans!C$8=A45,Loans!C$11,IF(Am!E44&gt;0,Am!E44,0))</f>
        <v>4190.5163014401669</v>
      </c>
      <c r="C45" s="25">
        <f>B45*(Loans!C$13/12)</f>
        <v>20.952581507200836</v>
      </c>
      <c r="D45" s="26">
        <f>IF(B45&gt;0,IF(B45&lt;Loans!C$15,B45,IF(SUM(Loans!C$8+Loans!C$9)&gt;A45,0,SUM(Loans!C$15-Am!C45))),0)</f>
        <v>172.37543378707829</v>
      </c>
      <c r="E45" s="31">
        <f t="shared" si="11"/>
        <v>4018.1408676530887</v>
      </c>
      <c r="F45" s="14"/>
      <c r="G45" s="24">
        <f t="shared" si="4"/>
        <v>38</v>
      </c>
      <c r="H45" s="25">
        <f>IF(Loans!H$8=G45,Loans!H$11,IF(Am!K44&gt;0,Am!K44,0))</f>
        <v>8381.0326028803338</v>
      </c>
      <c r="I45" s="25">
        <f>H45*(Loans!H$13/12)</f>
        <v>41.905163014401673</v>
      </c>
      <c r="J45" s="26">
        <f>IF(H45&gt;0,IF(H45&lt;Loans!H$15,H45,IF(SUM(Loans!H$8+Loans!H$9)&gt;G45,0,SUM(Loans!H$15-I45))),0)</f>
        <v>344.75086757415659</v>
      </c>
      <c r="K45" s="26">
        <f t="shared" si="5"/>
        <v>8036.2817353061773</v>
      </c>
      <c r="M45" s="24">
        <f t="shared" si="0"/>
        <v>38</v>
      </c>
      <c r="N45" s="25">
        <f>IF(Loans!C$23=M45,Loans!C$26,IF(Am!Q44&gt;0,Am!Q44,0))</f>
        <v>12571.548904320494</v>
      </c>
      <c r="O45" s="25">
        <f>N45*(Loans!C$28/12)</f>
        <v>62.85774452160247</v>
      </c>
      <c r="P45" s="26">
        <f>IF(N45&gt;0,IF(N45&lt;Loans!C$30,N45,IF(SUM(Loans!C$23+Loans!C$24)&gt;M45,0,SUM(Loans!C$30-O45))),0)</f>
        <v>517.12630136123494</v>
      </c>
      <c r="Q45" s="26">
        <f t="shared" si="6"/>
        <v>12054.422602959259</v>
      </c>
      <c r="S45" s="24">
        <f t="shared" si="1"/>
        <v>38</v>
      </c>
      <c r="T45" s="25">
        <f>IF(Loans!H$23=S45,Loans!H$26,IF(Am!W44&gt;0,Am!W44,0))</f>
        <v>16762.065205760668</v>
      </c>
      <c r="U45" s="25">
        <f>T45*(Loans!H$28/12)</f>
        <v>83.810326028803345</v>
      </c>
      <c r="V45" s="26">
        <f>IF(T45&gt;0,IF(T45&lt;Loans!H$30,T45,IF(SUM(Loans!H$23+Loans!H$24)&gt;S45,0,SUM(Loans!H$30-U45))),0)</f>
        <v>689.50173514831317</v>
      </c>
      <c r="W45" s="26">
        <f t="shared" si="7"/>
        <v>16072.563470612355</v>
      </c>
      <c r="Y45" s="24">
        <f t="shared" si="2"/>
        <v>38</v>
      </c>
      <c r="Z45" s="25">
        <f>IF(Loans!C$38=Y45,Loans!C$41,IF(Am!AC44&gt;0,Am!AC44,0))</f>
        <v>20952.581507200808</v>
      </c>
      <c r="AA45" s="25">
        <f>Z45*(Loans!C$43/12)</f>
        <v>104.76290753600404</v>
      </c>
      <c r="AB45" s="26">
        <f>IF(Z45&gt;0,IF(Z45&lt;Loans!C$45,Z45,IF(SUM(Loans!C$38+Loans!C$39)&gt;Y45,0,SUM(Loans!C$45-AA45))),0)</f>
        <v>861.87716893539175</v>
      </c>
      <c r="AC45" s="26">
        <f t="shared" si="8"/>
        <v>20090.704338265416</v>
      </c>
      <c r="AE45" s="24">
        <f t="shared" si="3"/>
        <v>38</v>
      </c>
      <c r="AF45" s="25">
        <f>IF(Loans!H$38=AE45,Loans!H$41,IF(Am!AI44&gt;0,Am!AI44,0))</f>
        <v>25143.097808640989</v>
      </c>
      <c r="AG45" s="25">
        <f>AF45*(Loans!H$43/12)</f>
        <v>125.71548904320494</v>
      </c>
      <c r="AH45" s="26">
        <f>IF(AF45&gt;0,IF(AF45&lt;Loans!H$45,AF45,IF(SUM(Loans!H$38+Loans!H$39)&gt;AE45,0,SUM(Loans!H$45-AG45))),0)</f>
        <v>1034.2526027224699</v>
      </c>
      <c r="AI45" s="26">
        <f t="shared" si="9"/>
        <v>24108.845205918518</v>
      </c>
    </row>
    <row r="46" spans="1:35" ht="9" customHeight="1">
      <c r="A46" s="24">
        <f t="shared" si="10"/>
        <v>39</v>
      </c>
      <c r="B46" s="25">
        <f>IF(Loans!C$8=A46,Loans!C$11,IF(Am!E45&gt;0,Am!E45,0))</f>
        <v>4018.1408676530887</v>
      </c>
      <c r="C46" s="25">
        <f>B46*(Loans!C$13/12)</f>
        <v>20.090704338265443</v>
      </c>
      <c r="D46" s="26">
        <f>IF(B46&gt;0,IF(B46&lt;Loans!C$15,B46,IF(SUM(Loans!C$8+Loans!C$9)&gt;A46,0,SUM(Loans!C$15-Am!C46))),0)</f>
        <v>173.23731095601369</v>
      </c>
      <c r="E46" s="31">
        <f t="shared" si="11"/>
        <v>3844.9035566970751</v>
      </c>
      <c r="F46" s="14"/>
      <c r="G46" s="24">
        <f t="shared" si="4"/>
        <v>39</v>
      </c>
      <c r="H46" s="25">
        <f>IF(Loans!H$8=G46,Loans!H$11,IF(Am!K45&gt;0,Am!K45,0))</f>
        <v>8036.2817353061773</v>
      </c>
      <c r="I46" s="25">
        <f>H46*(Loans!H$13/12)</f>
        <v>40.181408676530886</v>
      </c>
      <c r="J46" s="26">
        <f>IF(H46&gt;0,IF(H46&lt;Loans!H$15,H46,IF(SUM(Loans!H$8+Loans!H$9)&gt;G46,0,SUM(Loans!H$15-I46))),0)</f>
        <v>346.47462191202737</v>
      </c>
      <c r="K46" s="26">
        <f t="shared" si="5"/>
        <v>7689.8071133941503</v>
      </c>
      <c r="M46" s="24">
        <f t="shared" si="0"/>
        <v>39</v>
      </c>
      <c r="N46" s="25">
        <f>IF(Loans!C$23=M46,Loans!C$26,IF(Am!Q45&gt;0,Am!Q45,0))</f>
        <v>12054.422602959259</v>
      </c>
      <c r="O46" s="25">
        <f>N46*(Loans!C$28/12)</f>
        <v>60.272113014796297</v>
      </c>
      <c r="P46" s="26">
        <f>IF(N46&gt;0,IF(N46&lt;Loans!C$30,N46,IF(SUM(Loans!C$23+Loans!C$24)&gt;M46,0,SUM(Loans!C$30-O46))),0)</f>
        <v>519.71193286804112</v>
      </c>
      <c r="Q46" s="26">
        <f t="shared" si="6"/>
        <v>11534.710670091217</v>
      </c>
      <c r="S46" s="24">
        <f t="shared" si="1"/>
        <v>39</v>
      </c>
      <c r="T46" s="25">
        <f>IF(Loans!H$23=S46,Loans!H$26,IF(Am!W45&gt;0,Am!W45,0))</f>
        <v>16072.563470612355</v>
      </c>
      <c r="U46" s="25">
        <f>T46*(Loans!H$28/12)</f>
        <v>80.362817353061772</v>
      </c>
      <c r="V46" s="26">
        <f>IF(T46&gt;0,IF(T46&lt;Loans!H$30,T46,IF(SUM(Loans!H$23+Loans!H$24)&gt;S46,0,SUM(Loans!H$30-U46))),0)</f>
        <v>692.94924382405475</v>
      </c>
      <c r="W46" s="26">
        <f t="shared" si="7"/>
        <v>15379.614226788301</v>
      </c>
      <c r="Y46" s="24">
        <f t="shared" si="2"/>
        <v>39</v>
      </c>
      <c r="Z46" s="25">
        <f>IF(Loans!C$38=Y46,Loans!C$41,IF(Am!AC45&gt;0,Am!AC45,0))</f>
        <v>20090.704338265416</v>
      </c>
      <c r="AA46" s="25">
        <f>Z46*(Loans!C$43/12)</f>
        <v>100.45352169132708</v>
      </c>
      <c r="AB46" s="26">
        <f>IF(Z46&gt;0,IF(Z46&lt;Loans!C$45,Z46,IF(SUM(Loans!C$38+Loans!C$39)&gt;Y46,0,SUM(Loans!C$45-AA46))),0)</f>
        <v>866.18655478006872</v>
      </c>
      <c r="AC46" s="26">
        <f t="shared" si="8"/>
        <v>19224.517783485346</v>
      </c>
      <c r="AE46" s="24">
        <f t="shared" si="3"/>
        <v>39</v>
      </c>
      <c r="AF46" s="25">
        <f>IF(Loans!H$38=AE46,Loans!H$41,IF(Am!AI45&gt;0,Am!AI45,0))</f>
        <v>24108.845205918518</v>
      </c>
      <c r="AG46" s="25">
        <f>AF46*(Loans!H$43/12)</f>
        <v>120.54422602959259</v>
      </c>
      <c r="AH46" s="26">
        <f>IF(AF46&gt;0,IF(AF46&lt;Loans!H$45,AF46,IF(SUM(Loans!H$38+Loans!H$39)&gt;AE46,0,SUM(Loans!H$45-AG46))),0)</f>
        <v>1039.4238657360822</v>
      </c>
      <c r="AI46" s="26">
        <f t="shared" si="9"/>
        <v>23069.421340182435</v>
      </c>
    </row>
    <row r="47" spans="1:35" ht="9" customHeight="1">
      <c r="A47" s="24">
        <f t="shared" si="10"/>
        <v>40</v>
      </c>
      <c r="B47" s="25">
        <f>IF(Loans!C$8=A47,Loans!C$11,IF(Am!E46&gt;0,Am!E46,0))</f>
        <v>3844.9035566970751</v>
      </c>
      <c r="C47" s="25">
        <f>B47*(Loans!C$13/12)</f>
        <v>19.224517783485375</v>
      </c>
      <c r="D47" s="26">
        <f>IF(B47&gt;0,IF(B47&lt;Loans!C$15,B47,IF(SUM(Loans!C$8+Loans!C$9)&gt;A47,0,SUM(Loans!C$15-Am!C47))),0)</f>
        <v>174.10349751079377</v>
      </c>
      <c r="E47" s="31">
        <f t="shared" si="11"/>
        <v>3670.8000591862815</v>
      </c>
      <c r="F47" s="14"/>
      <c r="G47" s="24">
        <f t="shared" si="4"/>
        <v>40</v>
      </c>
      <c r="H47" s="25">
        <f>IF(Loans!H$8=G47,Loans!H$11,IF(Am!K46&gt;0,Am!K46,0))</f>
        <v>7689.8071133941503</v>
      </c>
      <c r="I47" s="25">
        <f>H47*(Loans!H$13/12)</f>
        <v>38.44903556697075</v>
      </c>
      <c r="J47" s="26">
        <f>IF(H47&gt;0,IF(H47&lt;Loans!H$15,H47,IF(SUM(Loans!H$8+Loans!H$9)&gt;G47,0,SUM(Loans!H$15-I47))),0)</f>
        <v>348.20699502158755</v>
      </c>
      <c r="K47" s="26">
        <f t="shared" si="5"/>
        <v>7341.600118372563</v>
      </c>
      <c r="M47" s="24">
        <f t="shared" si="0"/>
        <v>40</v>
      </c>
      <c r="N47" s="25">
        <f>IF(Loans!C$23=M47,Loans!C$26,IF(Am!Q46&gt;0,Am!Q46,0))</f>
        <v>11534.710670091217</v>
      </c>
      <c r="O47" s="25">
        <f>N47*(Loans!C$28/12)</f>
        <v>57.673553350456089</v>
      </c>
      <c r="P47" s="26">
        <f>IF(N47&gt;0,IF(N47&lt;Loans!C$30,N47,IF(SUM(Loans!C$23+Loans!C$24)&gt;M47,0,SUM(Loans!C$30-O47))),0)</f>
        <v>522.31049253238132</v>
      </c>
      <c r="Q47" s="26">
        <f t="shared" si="6"/>
        <v>11012.400177558837</v>
      </c>
      <c r="S47" s="24">
        <f t="shared" si="1"/>
        <v>40</v>
      </c>
      <c r="T47" s="25">
        <f>IF(Loans!H$23=S47,Loans!H$26,IF(Am!W46&gt;0,Am!W46,0))</f>
        <v>15379.614226788301</v>
      </c>
      <c r="U47" s="25">
        <f>T47*(Loans!H$28/12)</f>
        <v>76.8980711339415</v>
      </c>
      <c r="V47" s="26">
        <f>IF(T47&gt;0,IF(T47&lt;Loans!H$30,T47,IF(SUM(Loans!H$23+Loans!H$24)&gt;S47,0,SUM(Loans!H$30-U47))),0)</f>
        <v>696.41399004317509</v>
      </c>
      <c r="W47" s="26">
        <f t="shared" si="7"/>
        <v>14683.200236745126</v>
      </c>
      <c r="Y47" s="24">
        <f t="shared" si="2"/>
        <v>40</v>
      </c>
      <c r="Z47" s="25">
        <f>IF(Loans!C$38=Y47,Loans!C$41,IF(Am!AC46&gt;0,Am!AC46,0))</f>
        <v>19224.517783485346</v>
      </c>
      <c r="AA47" s="25">
        <f>Z47*(Loans!C$43/12)</f>
        <v>96.122588917426725</v>
      </c>
      <c r="AB47" s="26">
        <f>IF(Z47&gt;0,IF(Z47&lt;Loans!C$45,Z47,IF(SUM(Loans!C$38+Loans!C$39)&gt;Y47,0,SUM(Loans!C$45-AA47))),0)</f>
        <v>870.51748755396909</v>
      </c>
      <c r="AC47" s="26">
        <f t="shared" si="8"/>
        <v>18354.000295931375</v>
      </c>
      <c r="AE47" s="24">
        <f t="shared" si="3"/>
        <v>40</v>
      </c>
      <c r="AF47" s="25">
        <f>IF(Loans!H$38=AE47,Loans!H$41,IF(Am!AI46&gt;0,Am!AI46,0))</f>
        <v>23069.421340182435</v>
      </c>
      <c r="AG47" s="25">
        <f>AF47*(Loans!H$43/12)</f>
        <v>115.34710670091218</v>
      </c>
      <c r="AH47" s="26">
        <f>IF(AF47&gt;0,IF(AF47&lt;Loans!H$45,AF47,IF(SUM(Loans!H$38+Loans!H$39)&gt;AE47,0,SUM(Loans!H$45-AG47))),0)</f>
        <v>1044.6209850647626</v>
      </c>
      <c r="AI47" s="26">
        <f t="shared" si="9"/>
        <v>22024.800355117673</v>
      </c>
    </row>
    <row r="48" spans="1:35" ht="9" customHeight="1">
      <c r="A48" s="24">
        <f t="shared" si="10"/>
        <v>41</v>
      </c>
      <c r="B48" s="25">
        <f>IF(Loans!C$8=A48,Loans!C$11,IF(Am!E47&gt;0,Am!E47,0))</f>
        <v>3670.8000591862815</v>
      </c>
      <c r="C48" s="25">
        <f>B48*(Loans!C$13/12)</f>
        <v>18.354000295931407</v>
      </c>
      <c r="D48" s="26">
        <f>IF(B48&gt;0,IF(B48&lt;Loans!C$15,B48,IF(SUM(Loans!C$8+Loans!C$9)&gt;A48,0,SUM(Loans!C$15-Am!C48))),0)</f>
        <v>174.97401499834774</v>
      </c>
      <c r="E48" s="31">
        <f t="shared" si="11"/>
        <v>3495.8260441879338</v>
      </c>
      <c r="F48" s="14"/>
      <c r="G48" s="24">
        <f t="shared" si="4"/>
        <v>41</v>
      </c>
      <c r="H48" s="25">
        <f>IF(Loans!H$8=G48,Loans!H$11,IF(Am!K47&gt;0,Am!K47,0))</f>
        <v>7341.600118372563</v>
      </c>
      <c r="I48" s="25">
        <f>H48*(Loans!H$13/12)</f>
        <v>36.708000591862813</v>
      </c>
      <c r="J48" s="26">
        <f>IF(H48&gt;0,IF(H48&lt;Loans!H$15,H48,IF(SUM(Loans!H$8+Loans!H$9)&gt;G48,0,SUM(Loans!H$15-I48))),0)</f>
        <v>349.94802999669548</v>
      </c>
      <c r="K48" s="26">
        <f t="shared" si="5"/>
        <v>6991.6520883758676</v>
      </c>
      <c r="M48" s="24">
        <f t="shared" si="0"/>
        <v>41</v>
      </c>
      <c r="N48" s="25">
        <f>IF(Loans!C$23=M48,Loans!C$26,IF(Am!Q47&gt;0,Am!Q47,0))</f>
        <v>11012.400177558837</v>
      </c>
      <c r="O48" s="25">
        <f>N48*(Loans!C$28/12)</f>
        <v>55.062000887794184</v>
      </c>
      <c r="P48" s="26">
        <f>IF(N48&gt;0,IF(N48&lt;Loans!C$30,N48,IF(SUM(Loans!C$23+Loans!C$24)&gt;M48,0,SUM(Loans!C$30-O48))),0)</f>
        <v>524.92204499504328</v>
      </c>
      <c r="Q48" s="26">
        <f t="shared" si="6"/>
        <v>10487.478132563794</v>
      </c>
      <c r="S48" s="24">
        <f t="shared" si="1"/>
        <v>41</v>
      </c>
      <c r="T48" s="25">
        <f>IF(Loans!H$23=S48,Loans!H$26,IF(Am!W47&gt;0,Am!W47,0))</f>
        <v>14683.200236745126</v>
      </c>
      <c r="U48" s="25">
        <f>T48*(Loans!H$28/12)</f>
        <v>73.416001183725626</v>
      </c>
      <c r="V48" s="26">
        <f>IF(T48&gt;0,IF(T48&lt;Loans!H$30,T48,IF(SUM(Loans!H$23+Loans!H$24)&gt;S48,0,SUM(Loans!H$30-U48))),0)</f>
        <v>699.89605999339096</v>
      </c>
      <c r="W48" s="26">
        <f t="shared" si="7"/>
        <v>13983.304176751735</v>
      </c>
      <c r="Y48" s="24">
        <f t="shared" si="2"/>
        <v>41</v>
      </c>
      <c r="Z48" s="25">
        <f>IF(Loans!C$38=Y48,Loans!C$41,IF(Am!AC47&gt;0,Am!AC47,0))</f>
        <v>18354.000295931375</v>
      </c>
      <c r="AA48" s="25">
        <f>Z48*(Loans!C$43/12)</f>
        <v>91.770001479656884</v>
      </c>
      <c r="AB48" s="26">
        <f>IF(Z48&gt;0,IF(Z48&lt;Loans!C$45,Z48,IF(SUM(Loans!C$38+Loans!C$39)&gt;Y48,0,SUM(Loans!C$45-AA48))),0)</f>
        <v>874.87007499173887</v>
      </c>
      <c r="AC48" s="26">
        <f t="shared" si="8"/>
        <v>17479.130220939638</v>
      </c>
      <c r="AE48" s="24">
        <f t="shared" si="3"/>
        <v>41</v>
      </c>
      <c r="AF48" s="25">
        <f>IF(Loans!H$38=AE48,Loans!H$41,IF(Am!AI47&gt;0,Am!AI47,0))</f>
        <v>22024.800355117673</v>
      </c>
      <c r="AG48" s="25">
        <f>AF48*(Loans!H$43/12)</f>
        <v>110.12400177558837</v>
      </c>
      <c r="AH48" s="26">
        <f>IF(AF48&gt;0,IF(AF48&lt;Loans!H$45,AF48,IF(SUM(Loans!H$38+Loans!H$39)&gt;AE48,0,SUM(Loans!H$45-AG48))),0)</f>
        <v>1049.8440899900866</v>
      </c>
      <c r="AI48" s="26">
        <f t="shared" si="9"/>
        <v>20974.956265127588</v>
      </c>
    </row>
    <row r="49" spans="1:35" ht="9" customHeight="1">
      <c r="A49" s="24">
        <f t="shared" si="10"/>
        <v>42</v>
      </c>
      <c r="B49" s="25">
        <f>IF(Loans!C$8=A49,Loans!C$11,IF(Am!E48&gt;0,Am!E48,0))</f>
        <v>3495.8260441879338</v>
      </c>
      <c r="C49" s="25">
        <f>B49*(Loans!C$13/12)</f>
        <v>17.47913022093967</v>
      </c>
      <c r="D49" s="26">
        <f>IF(B49&gt;0,IF(B49&lt;Loans!C$15,B49,IF(SUM(Loans!C$8+Loans!C$9)&gt;A49,0,SUM(Loans!C$15-Am!C49))),0)</f>
        <v>175.84888507333946</v>
      </c>
      <c r="E49" s="31">
        <f t="shared" si="11"/>
        <v>3319.9771591145945</v>
      </c>
      <c r="F49" s="14"/>
      <c r="G49" s="24">
        <f t="shared" si="4"/>
        <v>42</v>
      </c>
      <c r="H49" s="25">
        <f>IF(Loans!H$8=G49,Loans!H$11,IF(Am!K48&gt;0,Am!K48,0))</f>
        <v>6991.6520883758676</v>
      </c>
      <c r="I49" s="25">
        <f>H49*(Loans!H$13/12)</f>
        <v>34.958260441879339</v>
      </c>
      <c r="J49" s="26">
        <f>IF(H49&gt;0,IF(H49&lt;Loans!H$15,H49,IF(SUM(Loans!H$8+Loans!H$9)&gt;G49,0,SUM(Loans!H$15-I49))),0)</f>
        <v>351.69777014667892</v>
      </c>
      <c r="K49" s="26">
        <f t="shared" si="5"/>
        <v>6639.9543182291891</v>
      </c>
      <c r="M49" s="24">
        <f t="shared" si="0"/>
        <v>42</v>
      </c>
      <c r="N49" s="25">
        <f>IF(Loans!C$23=M49,Loans!C$26,IF(Am!Q48&gt;0,Am!Q48,0))</f>
        <v>10487.478132563794</v>
      </c>
      <c r="O49" s="25">
        <f>N49*(Loans!C$28/12)</f>
        <v>52.43739066281897</v>
      </c>
      <c r="P49" s="26">
        <f>IF(N49&gt;0,IF(N49&lt;Loans!C$30,N49,IF(SUM(Loans!C$23+Loans!C$24)&gt;M49,0,SUM(Loans!C$30-O49))),0)</f>
        <v>527.54665522001847</v>
      </c>
      <c r="Q49" s="26">
        <f t="shared" si="6"/>
        <v>9959.9314773437764</v>
      </c>
      <c r="S49" s="24">
        <f t="shared" si="1"/>
        <v>42</v>
      </c>
      <c r="T49" s="25">
        <f>IF(Loans!H$23=S49,Loans!H$26,IF(Am!W48&gt;0,Am!W48,0))</f>
        <v>13983.304176751735</v>
      </c>
      <c r="U49" s="25">
        <f>T49*(Loans!H$28/12)</f>
        <v>69.916520883758679</v>
      </c>
      <c r="V49" s="26">
        <f>IF(T49&gt;0,IF(T49&lt;Loans!H$30,T49,IF(SUM(Loans!H$23+Loans!H$24)&gt;S49,0,SUM(Loans!H$30-U49))),0)</f>
        <v>703.39554029335784</v>
      </c>
      <c r="W49" s="26">
        <f t="shared" si="7"/>
        <v>13279.908636458378</v>
      </c>
      <c r="Y49" s="24">
        <f t="shared" si="2"/>
        <v>42</v>
      </c>
      <c r="Z49" s="25">
        <f>IF(Loans!C$38=Y49,Loans!C$41,IF(Am!AC48&gt;0,Am!AC48,0))</f>
        <v>17479.130220939638</v>
      </c>
      <c r="AA49" s="25">
        <f>Z49*(Loans!C$43/12)</f>
        <v>87.395651104698189</v>
      </c>
      <c r="AB49" s="26">
        <f>IF(Z49&gt;0,IF(Z49&lt;Loans!C$45,Z49,IF(SUM(Loans!C$38+Loans!C$39)&gt;Y49,0,SUM(Loans!C$45-AA49))),0)</f>
        <v>879.24442536669756</v>
      </c>
      <c r="AC49" s="26">
        <f t="shared" si="8"/>
        <v>16599.88579557294</v>
      </c>
      <c r="AE49" s="24">
        <f t="shared" si="3"/>
        <v>42</v>
      </c>
      <c r="AF49" s="25">
        <f>IF(Loans!H$38=AE49,Loans!H$41,IF(Am!AI48&gt;0,Am!AI48,0))</f>
        <v>20974.956265127588</v>
      </c>
      <c r="AG49" s="25">
        <f>AF49*(Loans!H$43/12)</f>
        <v>104.87478132563794</v>
      </c>
      <c r="AH49" s="26">
        <f>IF(AF49&gt;0,IF(AF49&lt;Loans!H$45,AF49,IF(SUM(Loans!H$38+Loans!H$39)&gt;AE49,0,SUM(Loans!H$45-AG49))),0)</f>
        <v>1055.0933104400369</v>
      </c>
      <c r="AI49" s="26">
        <f t="shared" si="9"/>
        <v>19919.862954687553</v>
      </c>
    </row>
    <row r="50" spans="1:35" ht="9" customHeight="1">
      <c r="A50" s="24">
        <f t="shared" si="10"/>
        <v>43</v>
      </c>
      <c r="B50" s="25">
        <f>IF(Loans!C$8=A50,Loans!C$11,IF(Am!E49&gt;0,Am!E49,0))</f>
        <v>3319.9771591145945</v>
      </c>
      <c r="C50" s="25">
        <f>B50*(Loans!C$13/12)</f>
        <v>16.599885795572973</v>
      </c>
      <c r="D50" s="26">
        <f>IF(B50&gt;0,IF(B50&lt;Loans!C$15,B50,IF(SUM(Loans!C$8+Loans!C$9)&gt;A50,0,SUM(Loans!C$15-Am!C50))),0)</f>
        <v>176.72812949870615</v>
      </c>
      <c r="E50" s="31">
        <f t="shared" si="11"/>
        <v>3143.2490296158885</v>
      </c>
      <c r="F50" s="14"/>
      <c r="G50" s="24">
        <f t="shared" si="4"/>
        <v>43</v>
      </c>
      <c r="H50" s="25">
        <f>IF(Loans!H$8=G50,Loans!H$11,IF(Am!K49&gt;0,Am!K49,0))</f>
        <v>6639.9543182291891</v>
      </c>
      <c r="I50" s="25">
        <f>H50*(Loans!H$13/12)</f>
        <v>33.199771591145947</v>
      </c>
      <c r="J50" s="26">
        <f>IF(H50&gt;0,IF(H50&lt;Loans!H$15,H50,IF(SUM(Loans!H$8+Loans!H$9)&gt;G50,0,SUM(Loans!H$15-I50))),0)</f>
        <v>353.45625899741231</v>
      </c>
      <c r="K50" s="26">
        <f t="shared" si="5"/>
        <v>6286.498059231777</v>
      </c>
      <c r="M50" s="24">
        <f t="shared" si="0"/>
        <v>43</v>
      </c>
      <c r="N50" s="25">
        <f>IF(Loans!C$23=M50,Loans!C$26,IF(Am!Q49&gt;0,Am!Q49,0))</f>
        <v>9959.9314773437764</v>
      </c>
      <c r="O50" s="25">
        <f>N50*(Loans!C$28/12)</f>
        <v>49.799657386718884</v>
      </c>
      <c r="P50" s="26">
        <f>IF(N50&gt;0,IF(N50&lt;Loans!C$30,N50,IF(SUM(Loans!C$23+Loans!C$24)&gt;M50,0,SUM(Loans!C$30-O50))),0)</f>
        <v>530.18438849611857</v>
      </c>
      <c r="Q50" s="26">
        <f t="shared" si="6"/>
        <v>9429.7470888476582</v>
      </c>
      <c r="S50" s="24">
        <f t="shared" si="1"/>
        <v>43</v>
      </c>
      <c r="T50" s="25">
        <f>IF(Loans!H$23=S50,Loans!H$26,IF(Am!W49&gt;0,Am!W49,0))</f>
        <v>13279.908636458378</v>
      </c>
      <c r="U50" s="25">
        <f>T50*(Loans!H$28/12)</f>
        <v>66.399543182291893</v>
      </c>
      <c r="V50" s="26">
        <f>IF(T50&gt;0,IF(T50&lt;Loans!H$30,T50,IF(SUM(Loans!H$23+Loans!H$24)&gt;S50,0,SUM(Loans!H$30-U50))),0)</f>
        <v>706.91251799482461</v>
      </c>
      <c r="W50" s="26">
        <f t="shared" si="7"/>
        <v>12572.996118463554</v>
      </c>
      <c r="Y50" s="24">
        <f t="shared" si="2"/>
        <v>43</v>
      </c>
      <c r="Z50" s="25">
        <f>IF(Loans!C$38=Y50,Loans!C$41,IF(Am!AC49&gt;0,Am!AC49,0))</f>
        <v>16599.88579557294</v>
      </c>
      <c r="AA50" s="25">
        <f>Z50*(Loans!C$43/12)</f>
        <v>82.999428977864696</v>
      </c>
      <c r="AB50" s="26">
        <f>IF(Z50&gt;0,IF(Z50&lt;Loans!C$45,Z50,IF(SUM(Loans!C$38+Loans!C$39)&gt;Y50,0,SUM(Loans!C$45-AA50))),0)</f>
        <v>883.64064749353111</v>
      </c>
      <c r="AC50" s="26">
        <f t="shared" si="8"/>
        <v>15716.245148079408</v>
      </c>
      <c r="AE50" s="24">
        <f t="shared" si="3"/>
        <v>43</v>
      </c>
      <c r="AF50" s="25">
        <f>IF(Loans!H$38=AE50,Loans!H$41,IF(Am!AI49&gt;0,Am!AI49,0))</f>
        <v>19919.862954687553</v>
      </c>
      <c r="AG50" s="25">
        <f>AF50*(Loans!H$43/12)</f>
        <v>99.599314773437769</v>
      </c>
      <c r="AH50" s="26">
        <f>IF(AF50&gt;0,IF(AF50&lt;Loans!H$45,AF50,IF(SUM(Loans!H$38+Loans!H$39)&gt;AE50,0,SUM(Loans!H$45-AG50))),0)</f>
        <v>1060.3687769922371</v>
      </c>
      <c r="AI50" s="26">
        <f t="shared" si="9"/>
        <v>18859.494177695316</v>
      </c>
    </row>
    <row r="51" spans="1:35" ht="9" customHeight="1">
      <c r="A51" s="24">
        <f t="shared" si="10"/>
        <v>44</v>
      </c>
      <c r="B51" s="25">
        <f>IF(Loans!C$8=A51,Loans!C$11,IF(Am!E50&gt;0,Am!E50,0))</f>
        <v>3143.2490296158885</v>
      </c>
      <c r="C51" s="25">
        <f>B51*(Loans!C$13/12)</f>
        <v>15.716245148079443</v>
      </c>
      <c r="D51" s="26">
        <f>IF(B51&gt;0,IF(B51&lt;Loans!C$15,B51,IF(SUM(Loans!C$8+Loans!C$9)&gt;A51,0,SUM(Loans!C$15-Am!C51))),0)</f>
        <v>177.61177014619969</v>
      </c>
      <c r="E51" s="31">
        <f t="shared" si="11"/>
        <v>2965.6372594696886</v>
      </c>
      <c r="F51" s="14"/>
      <c r="G51" s="24">
        <f t="shared" si="4"/>
        <v>44</v>
      </c>
      <c r="H51" s="25">
        <f>IF(Loans!H$8=G51,Loans!H$11,IF(Am!K50&gt;0,Am!K50,0))</f>
        <v>6286.498059231777</v>
      </c>
      <c r="I51" s="25">
        <f>H51*(Loans!H$13/12)</f>
        <v>31.432490296158885</v>
      </c>
      <c r="J51" s="26">
        <f>IF(H51&gt;0,IF(H51&lt;Loans!H$15,H51,IF(SUM(Loans!H$8+Loans!H$9)&gt;G51,0,SUM(Loans!H$15-I51))),0)</f>
        <v>355.22354029239938</v>
      </c>
      <c r="K51" s="26">
        <f t="shared" si="5"/>
        <v>5931.2745189393772</v>
      </c>
      <c r="M51" s="24">
        <f t="shared" si="0"/>
        <v>44</v>
      </c>
      <c r="N51" s="25">
        <f>IF(Loans!C$23=M51,Loans!C$26,IF(Am!Q50&gt;0,Am!Q50,0))</f>
        <v>9429.7470888476582</v>
      </c>
      <c r="O51" s="25">
        <f>N51*(Loans!C$28/12)</f>
        <v>47.148735444238291</v>
      </c>
      <c r="P51" s="26">
        <f>IF(N51&gt;0,IF(N51&lt;Loans!C$30,N51,IF(SUM(Loans!C$23+Loans!C$24)&gt;M51,0,SUM(Loans!C$30-O51))),0)</f>
        <v>532.83531043859921</v>
      </c>
      <c r="Q51" s="26">
        <f t="shared" si="6"/>
        <v>8896.9117784090595</v>
      </c>
      <c r="S51" s="24">
        <f t="shared" si="1"/>
        <v>44</v>
      </c>
      <c r="T51" s="25">
        <f>IF(Loans!H$23=S51,Loans!H$26,IF(Am!W50&gt;0,Am!W50,0))</f>
        <v>12572.996118463554</v>
      </c>
      <c r="U51" s="25">
        <f>T51*(Loans!H$28/12)</f>
        <v>62.864980592317771</v>
      </c>
      <c r="V51" s="26">
        <f>IF(T51&gt;0,IF(T51&lt;Loans!H$30,T51,IF(SUM(Loans!H$23+Loans!H$24)&gt;S51,0,SUM(Loans!H$30-U51))),0)</f>
        <v>710.44708058479875</v>
      </c>
      <c r="W51" s="26">
        <f t="shared" si="7"/>
        <v>11862.549037878754</v>
      </c>
      <c r="Y51" s="24">
        <f t="shared" si="2"/>
        <v>44</v>
      </c>
      <c r="Z51" s="25">
        <f>IF(Loans!C$38=Y51,Loans!C$41,IF(Am!AC50&gt;0,Am!AC50,0))</f>
        <v>15716.245148079408</v>
      </c>
      <c r="AA51" s="25">
        <f>Z51*(Loans!C$43/12)</f>
        <v>78.581225740397045</v>
      </c>
      <c r="AB51" s="26">
        <f>IF(Z51&gt;0,IF(Z51&lt;Loans!C$45,Z51,IF(SUM(Loans!C$38+Loans!C$39)&gt;Y51,0,SUM(Loans!C$45-AA51))),0)</f>
        <v>888.05885073099876</v>
      </c>
      <c r="AC51" s="26">
        <f t="shared" si="8"/>
        <v>14828.186297348409</v>
      </c>
      <c r="AE51" s="24">
        <f t="shared" si="3"/>
        <v>44</v>
      </c>
      <c r="AF51" s="25">
        <f>IF(Loans!H$38=AE51,Loans!H$41,IF(Am!AI50&gt;0,Am!AI50,0))</f>
        <v>18859.494177695316</v>
      </c>
      <c r="AG51" s="25">
        <f>AF51*(Loans!H$43/12)</f>
        <v>94.297470888476582</v>
      </c>
      <c r="AH51" s="26">
        <f>IF(AF51&gt;0,IF(AF51&lt;Loans!H$45,AF51,IF(SUM(Loans!H$38+Loans!H$39)&gt;AE51,0,SUM(Loans!H$45-AG51))),0)</f>
        <v>1065.6706208771984</v>
      </c>
      <c r="AI51" s="26">
        <f t="shared" si="9"/>
        <v>17793.823556818119</v>
      </c>
    </row>
    <row r="52" spans="1:35" ht="9" customHeight="1">
      <c r="A52" s="24">
        <f t="shared" si="10"/>
        <v>45</v>
      </c>
      <c r="B52" s="25">
        <f>IF(Loans!C$8=A52,Loans!C$11,IF(Am!E51&gt;0,Am!E51,0))</f>
        <v>2965.6372594696886</v>
      </c>
      <c r="C52" s="25">
        <f>B52*(Loans!C$13/12)</f>
        <v>14.828186297348443</v>
      </c>
      <c r="D52" s="26">
        <f>IF(B52&gt;0,IF(B52&lt;Loans!C$15,B52,IF(SUM(Loans!C$8+Loans!C$9)&gt;A52,0,SUM(Loans!C$15-Am!C52))),0)</f>
        <v>178.49982899693069</v>
      </c>
      <c r="E52" s="31">
        <f t="shared" si="11"/>
        <v>2787.1374304727578</v>
      </c>
      <c r="F52" s="14"/>
      <c r="G52" s="24">
        <f t="shared" si="4"/>
        <v>45</v>
      </c>
      <c r="H52" s="25">
        <f>IF(Loans!H$8=G52,Loans!H$11,IF(Am!K51&gt;0,Am!K51,0))</f>
        <v>5931.2745189393772</v>
      </c>
      <c r="I52" s="25">
        <f>H52*(Loans!H$13/12)</f>
        <v>29.656372594696887</v>
      </c>
      <c r="J52" s="26">
        <f>IF(H52&gt;0,IF(H52&lt;Loans!H$15,H52,IF(SUM(Loans!H$8+Loans!H$9)&gt;G52,0,SUM(Loans!H$15-I52))),0)</f>
        <v>356.99965799386138</v>
      </c>
      <c r="K52" s="26">
        <f t="shared" si="5"/>
        <v>5574.2748609455157</v>
      </c>
      <c r="M52" s="24">
        <f t="shared" si="0"/>
        <v>45</v>
      </c>
      <c r="N52" s="25">
        <f>IF(Loans!C$23=M52,Loans!C$26,IF(Am!Q51&gt;0,Am!Q51,0))</f>
        <v>8896.9117784090595</v>
      </c>
      <c r="O52" s="25">
        <f>N52*(Loans!C$28/12)</f>
        <v>44.4845588920453</v>
      </c>
      <c r="P52" s="26">
        <f>IF(N52&gt;0,IF(N52&lt;Loans!C$30,N52,IF(SUM(Loans!C$23+Loans!C$24)&gt;M52,0,SUM(Loans!C$30-O52))),0)</f>
        <v>535.49948699079209</v>
      </c>
      <c r="Q52" s="26">
        <f t="shared" si="6"/>
        <v>8361.4122914182681</v>
      </c>
      <c r="S52" s="24">
        <f t="shared" si="1"/>
        <v>45</v>
      </c>
      <c r="T52" s="25">
        <f>IF(Loans!H$23=S52,Loans!H$26,IF(Am!W51&gt;0,Am!W51,0))</f>
        <v>11862.549037878754</v>
      </c>
      <c r="U52" s="25">
        <f>T52*(Loans!H$28/12)</f>
        <v>59.312745189393773</v>
      </c>
      <c r="V52" s="26">
        <f>IF(T52&gt;0,IF(T52&lt;Loans!H$30,T52,IF(SUM(Loans!H$23+Loans!H$24)&gt;S52,0,SUM(Loans!H$30-U52))),0)</f>
        <v>713.99931598772275</v>
      </c>
      <c r="W52" s="26">
        <f t="shared" si="7"/>
        <v>11148.549721891031</v>
      </c>
      <c r="Y52" s="24">
        <f t="shared" si="2"/>
        <v>45</v>
      </c>
      <c r="Z52" s="25">
        <f>IF(Loans!C$38=Y52,Loans!C$41,IF(Am!AC51&gt;0,Am!AC51,0))</f>
        <v>14828.186297348409</v>
      </c>
      <c r="AA52" s="25">
        <f>Z52*(Loans!C$43/12)</f>
        <v>74.140931486742048</v>
      </c>
      <c r="AB52" s="26">
        <f>IF(Z52&gt;0,IF(Z52&lt;Loans!C$45,Z52,IF(SUM(Loans!C$38+Loans!C$39)&gt;Y52,0,SUM(Loans!C$45-AA52))),0)</f>
        <v>892.49914498465375</v>
      </c>
      <c r="AC52" s="26">
        <f t="shared" si="8"/>
        <v>13935.687152363756</v>
      </c>
      <c r="AE52" s="24">
        <f t="shared" si="3"/>
        <v>45</v>
      </c>
      <c r="AF52" s="25">
        <f>IF(Loans!H$38=AE52,Loans!H$41,IF(Am!AI51&gt;0,Am!AI51,0))</f>
        <v>17793.823556818119</v>
      </c>
      <c r="AG52" s="25">
        <f>AF52*(Loans!H$43/12)</f>
        <v>88.969117784090599</v>
      </c>
      <c r="AH52" s="26">
        <f>IF(AF52&gt;0,IF(AF52&lt;Loans!H$45,AF52,IF(SUM(Loans!H$38+Loans!H$39)&gt;AE52,0,SUM(Loans!H$45-AG52))),0)</f>
        <v>1070.9989739815842</v>
      </c>
      <c r="AI52" s="26">
        <f t="shared" si="9"/>
        <v>16722.824582836536</v>
      </c>
    </row>
    <row r="53" spans="1:35" ht="9" customHeight="1">
      <c r="A53" s="24">
        <f t="shared" si="10"/>
        <v>46</v>
      </c>
      <c r="B53" s="25">
        <f>IF(Loans!C$8=A53,Loans!C$11,IF(Am!E52&gt;0,Am!E52,0))</f>
        <v>2787.1374304727578</v>
      </c>
      <c r="C53" s="25">
        <f>B53*(Loans!C$13/12)</f>
        <v>13.935687152363789</v>
      </c>
      <c r="D53" s="26">
        <f>IF(B53&gt;0,IF(B53&lt;Loans!C$15,B53,IF(SUM(Loans!C$8+Loans!C$9)&gt;A53,0,SUM(Loans!C$15-Am!C53))),0)</f>
        <v>179.39232814191536</v>
      </c>
      <c r="E53" s="31">
        <f t="shared" si="11"/>
        <v>2607.7451023308427</v>
      </c>
      <c r="F53" s="14"/>
      <c r="G53" s="24">
        <f t="shared" si="4"/>
        <v>46</v>
      </c>
      <c r="H53" s="25">
        <f>IF(Loans!H$8=G53,Loans!H$11,IF(Am!K52&gt;0,Am!K52,0))</f>
        <v>5574.2748609455157</v>
      </c>
      <c r="I53" s="25">
        <f>H53*(Loans!H$13/12)</f>
        <v>27.871374304727578</v>
      </c>
      <c r="J53" s="26">
        <f>IF(H53&gt;0,IF(H53&lt;Loans!H$15,H53,IF(SUM(Loans!H$8+Loans!H$9)&gt;G53,0,SUM(Loans!H$15-I53))),0)</f>
        <v>358.78465628383071</v>
      </c>
      <c r="K53" s="26">
        <f t="shared" si="5"/>
        <v>5215.4902046616853</v>
      </c>
      <c r="M53" s="24">
        <f t="shared" si="0"/>
        <v>46</v>
      </c>
      <c r="N53" s="25">
        <f>IF(Loans!C$23=M53,Loans!C$26,IF(Am!Q52&gt;0,Am!Q52,0))</f>
        <v>8361.4122914182681</v>
      </c>
      <c r="O53" s="25">
        <f>N53*(Loans!C$28/12)</f>
        <v>41.807061457091343</v>
      </c>
      <c r="P53" s="26">
        <f>IF(N53&gt;0,IF(N53&lt;Loans!C$30,N53,IF(SUM(Loans!C$23+Loans!C$24)&gt;M53,0,SUM(Loans!C$30-O53))),0)</f>
        <v>538.17698442574613</v>
      </c>
      <c r="Q53" s="26">
        <f t="shared" si="6"/>
        <v>7823.2353069925221</v>
      </c>
      <c r="S53" s="24">
        <f t="shared" si="1"/>
        <v>46</v>
      </c>
      <c r="T53" s="25">
        <f>IF(Loans!H$23=S53,Loans!H$26,IF(Am!W52&gt;0,Am!W52,0))</f>
        <v>11148.549721891031</v>
      </c>
      <c r="U53" s="25">
        <f>T53*(Loans!H$28/12)</f>
        <v>55.742748609455155</v>
      </c>
      <c r="V53" s="26">
        <f>IF(T53&gt;0,IF(T53&lt;Loans!H$30,T53,IF(SUM(Loans!H$23+Loans!H$24)&gt;S53,0,SUM(Loans!H$30-U53))),0)</f>
        <v>717.56931256766143</v>
      </c>
      <c r="W53" s="26">
        <f t="shared" si="7"/>
        <v>10430.980409323371</v>
      </c>
      <c r="Y53" s="24">
        <f t="shared" si="2"/>
        <v>46</v>
      </c>
      <c r="Z53" s="25">
        <f>IF(Loans!C$38=Y53,Loans!C$41,IF(Am!AC52&gt;0,Am!AC52,0))</f>
        <v>13935.687152363756</v>
      </c>
      <c r="AA53" s="25">
        <f>Z53*(Loans!C$43/12)</f>
        <v>69.67843576181879</v>
      </c>
      <c r="AB53" s="26">
        <f>IF(Z53&gt;0,IF(Z53&lt;Loans!C$45,Z53,IF(SUM(Loans!C$38+Loans!C$39)&gt;Y53,0,SUM(Loans!C$45-AA53))),0)</f>
        <v>896.96164070957695</v>
      </c>
      <c r="AC53" s="26">
        <f t="shared" si="8"/>
        <v>13038.72551165418</v>
      </c>
      <c r="AE53" s="24">
        <f t="shared" si="3"/>
        <v>46</v>
      </c>
      <c r="AF53" s="25">
        <f>IF(Loans!H$38=AE53,Loans!H$41,IF(Am!AI52&gt;0,Am!AI52,0))</f>
        <v>16722.824582836536</v>
      </c>
      <c r="AG53" s="25">
        <f>AF53*(Loans!H$43/12)</f>
        <v>83.614122914182687</v>
      </c>
      <c r="AH53" s="26">
        <f>IF(AF53&gt;0,IF(AF53&lt;Loans!H$45,AF53,IF(SUM(Loans!H$38+Loans!H$39)&gt;AE53,0,SUM(Loans!H$45-AG53))),0)</f>
        <v>1076.3539688514923</v>
      </c>
      <c r="AI53" s="26">
        <f t="shared" si="9"/>
        <v>15646.470613985044</v>
      </c>
    </row>
    <row r="54" spans="1:35" ht="9" customHeight="1">
      <c r="A54" s="24">
        <f t="shared" si="10"/>
        <v>47</v>
      </c>
      <c r="B54" s="25">
        <f>IF(Loans!C$8=A54,Loans!C$11,IF(Am!E53&gt;0,Am!E53,0))</f>
        <v>2607.7451023308427</v>
      </c>
      <c r="C54" s="25">
        <f>B54*(Loans!C$13/12)</f>
        <v>13.038725511654214</v>
      </c>
      <c r="D54" s="26">
        <f>IF(B54&gt;0,IF(B54&lt;Loans!C$15,B54,IF(SUM(Loans!C$8+Loans!C$9)&gt;A54,0,SUM(Loans!C$15-Am!C54))),0)</f>
        <v>180.28928978262493</v>
      </c>
      <c r="E54" s="31">
        <f t="shared" si="11"/>
        <v>2427.4558125482176</v>
      </c>
      <c r="F54" s="14"/>
      <c r="G54" s="24">
        <f t="shared" si="4"/>
        <v>47</v>
      </c>
      <c r="H54" s="25">
        <f>IF(Loans!H$8=G54,Loans!H$11,IF(Am!K53&gt;0,Am!K53,0))</f>
        <v>5215.4902046616853</v>
      </c>
      <c r="I54" s="25">
        <f>H54*(Loans!H$13/12)</f>
        <v>26.077451023308427</v>
      </c>
      <c r="J54" s="26">
        <f>IF(H54&gt;0,IF(H54&lt;Loans!H$15,H54,IF(SUM(Loans!H$8+Loans!H$9)&gt;G54,0,SUM(Loans!H$15-I54))),0)</f>
        <v>360.57857956524987</v>
      </c>
      <c r="K54" s="26">
        <f t="shared" si="5"/>
        <v>4854.9116250964353</v>
      </c>
      <c r="M54" s="24">
        <f t="shared" si="0"/>
        <v>47</v>
      </c>
      <c r="N54" s="25">
        <f>IF(Loans!C$23=M54,Loans!C$26,IF(Am!Q53&gt;0,Am!Q53,0))</f>
        <v>7823.2353069925221</v>
      </c>
      <c r="O54" s="25">
        <f>N54*(Loans!C$28/12)</f>
        <v>39.116176534962612</v>
      </c>
      <c r="P54" s="26">
        <f>IF(N54&gt;0,IF(N54&lt;Loans!C$30,N54,IF(SUM(Loans!C$23+Loans!C$24)&gt;M54,0,SUM(Loans!C$30-O54))),0)</f>
        <v>540.86786934787483</v>
      </c>
      <c r="Q54" s="26">
        <f t="shared" si="6"/>
        <v>7282.367437644647</v>
      </c>
      <c r="S54" s="24">
        <f t="shared" si="1"/>
        <v>47</v>
      </c>
      <c r="T54" s="25">
        <f>IF(Loans!H$23=S54,Loans!H$26,IF(Am!W53&gt;0,Am!W53,0))</f>
        <v>10430.980409323371</v>
      </c>
      <c r="U54" s="25">
        <f>T54*(Loans!H$28/12)</f>
        <v>52.154902046616854</v>
      </c>
      <c r="V54" s="26">
        <f>IF(T54&gt;0,IF(T54&lt;Loans!H$30,T54,IF(SUM(Loans!H$23+Loans!H$24)&gt;S54,0,SUM(Loans!H$30-U54))),0)</f>
        <v>721.15715913049974</v>
      </c>
      <c r="W54" s="26">
        <f t="shared" si="7"/>
        <v>9709.8232501928705</v>
      </c>
      <c r="Y54" s="24">
        <f t="shared" si="2"/>
        <v>47</v>
      </c>
      <c r="Z54" s="25">
        <f>IF(Loans!C$38=Y54,Loans!C$41,IF(Am!AC53&gt;0,Am!AC53,0))</f>
        <v>13038.72551165418</v>
      </c>
      <c r="AA54" s="25">
        <f>Z54*(Loans!C$43/12)</f>
        <v>65.193627558270904</v>
      </c>
      <c r="AB54" s="26">
        <f>IF(Z54&gt;0,IF(Z54&lt;Loans!C$45,Z54,IF(SUM(Loans!C$38+Loans!C$39)&gt;Y54,0,SUM(Loans!C$45-AA54))),0)</f>
        <v>901.44644891312487</v>
      </c>
      <c r="AC54" s="26">
        <f t="shared" si="8"/>
        <v>12137.279062741056</v>
      </c>
      <c r="AE54" s="24">
        <f t="shared" si="3"/>
        <v>47</v>
      </c>
      <c r="AF54" s="25">
        <f>IF(Loans!H$38=AE54,Loans!H$41,IF(Am!AI53&gt;0,Am!AI53,0))</f>
        <v>15646.470613985044</v>
      </c>
      <c r="AG54" s="25">
        <f>AF54*(Loans!H$43/12)</f>
        <v>78.232353069925225</v>
      </c>
      <c r="AH54" s="26">
        <f>IF(AF54&gt;0,IF(AF54&lt;Loans!H$45,AF54,IF(SUM(Loans!H$38+Loans!H$39)&gt;AE54,0,SUM(Loans!H$45-AG54))),0)</f>
        <v>1081.7357386957497</v>
      </c>
      <c r="AI54" s="26">
        <f t="shared" si="9"/>
        <v>14564.734875289294</v>
      </c>
    </row>
    <row r="55" spans="1:35" ht="9" customHeight="1">
      <c r="A55" s="27">
        <f t="shared" si="10"/>
        <v>48</v>
      </c>
      <c r="B55" s="28">
        <f>IF(Loans!C$8=A55,Loans!C$11,IF(Am!E54&gt;0,Am!E54,0))</f>
        <v>2427.4558125482176</v>
      </c>
      <c r="C55" s="28">
        <f>B55*(Loans!C$13/12)</f>
        <v>12.137279062741088</v>
      </c>
      <c r="D55" s="29">
        <f>IF(B55&gt;0,IF(B55&lt;Loans!C$15,B55,IF(SUM(Loans!C$8+Loans!C$9)&gt;A55,0,SUM(Loans!C$15-Am!C55))),0)</f>
        <v>181.19073623153804</v>
      </c>
      <c r="E55" s="32">
        <f t="shared" si="11"/>
        <v>2246.2650763166794</v>
      </c>
      <c r="F55" s="14"/>
      <c r="G55" s="24">
        <f t="shared" si="4"/>
        <v>48</v>
      </c>
      <c r="H55" s="25">
        <f>IF(Loans!H$8=G55,Loans!H$11,IF(Am!K54&gt;0,Am!K54,0))</f>
        <v>4854.9116250964353</v>
      </c>
      <c r="I55" s="25">
        <f>H55*(Loans!H$13/12)</f>
        <v>24.274558125482177</v>
      </c>
      <c r="J55" s="26">
        <f>IF(H55&gt;0,IF(H55&lt;Loans!H$15,H55,IF(SUM(Loans!H$8+Loans!H$9)&gt;G55,0,SUM(Loans!H$15-I55))),0)</f>
        <v>362.38147246307608</v>
      </c>
      <c r="K55" s="26">
        <f t="shared" si="5"/>
        <v>4492.5301526333587</v>
      </c>
      <c r="M55" s="24">
        <f t="shared" si="0"/>
        <v>48</v>
      </c>
      <c r="N55" s="25">
        <f>IF(Loans!C$23=M55,Loans!C$26,IF(Am!Q54&gt;0,Am!Q54,0))</f>
        <v>7282.367437644647</v>
      </c>
      <c r="O55" s="25">
        <f>N55*(Loans!C$28/12)</f>
        <v>36.411837188223238</v>
      </c>
      <c r="P55" s="26">
        <f>IF(N55&gt;0,IF(N55&lt;Loans!C$30,N55,IF(SUM(Loans!C$23+Loans!C$24)&gt;M55,0,SUM(Loans!C$30-O55))),0)</f>
        <v>543.57220869461423</v>
      </c>
      <c r="Q55" s="26">
        <f t="shared" si="6"/>
        <v>6738.7952289500327</v>
      </c>
      <c r="S55" s="24">
        <f t="shared" si="1"/>
        <v>48</v>
      </c>
      <c r="T55" s="25">
        <f>IF(Loans!H$23=S55,Loans!H$26,IF(Am!W54&gt;0,Am!W54,0))</f>
        <v>9709.8232501928705</v>
      </c>
      <c r="U55" s="25">
        <f>T55*(Loans!H$28/12)</f>
        <v>48.549116250964353</v>
      </c>
      <c r="V55" s="26">
        <f>IF(T55&gt;0,IF(T55&lt;Loans!H$30,T55,IF(SUM(Loans!H$23+Loans!H$24)&gt;S55,0,SUM(Loans!H$30-U55))),0)</f>
        <v>724.76294492615216</v>
      </c>
      <c r="W55" s="26">
        <f t="shared" si="7"/>
        <v>8985.0603052667175</v>
      </c>
      <c r="X55" s="23"/>
      <c r="Y55" s="24">
        <f t="shared" si="2"/>
        <v>48</v>
      </c>
      <c r="Z55" s="25">
        <f>IF(Loans!C$38=Y55,Loans!C$41,IF(Am!AC54&gt;0,Am!AC54,0))</f>
        <v>12137.279062741056</v>
      </c>
      <c r="AA55" s="25">
        <f>Z55*(Loans!C$43/12)</f>
        <v>60.686395313705283</v>
      </c>
      <c r="AB55" s="26">
        <f>IF(Z55&gt;0,IF(Z55&lt;Loans!C$45,Z55,IF(SUM(Loans!C$38+Loans!C$39)&gt;Y55,0,SUM(Loans!C$45-AA55))),0)</f>
        <v>905.95368115769054</v>
      </c>
      <c r="AC55" s="26">
        <f t="shared" si="8"/>
        <v>11231.325381583365</v>
      </c>
      <c r="AD55" s="23"/>
      <c r="AE55" s="24">
        <f t="shared" si="3"/>
        <v>48</v>
      </c>
      <c r="AF55" s="25">
        <f>IF(Loans!H$38=AE55,Loans!H$41,IF(Am!AI54&gt;0,Am!AI54,0))</f>
        <v>14564.734875289294</v>
      </c>
      <c r="AG55" s="25">
        <f>AF55*(Loans!H$43/12)</f>
        <v>72.823674376446476</v>
      </c>
      <c r="AH55" s="26">
        <f>IF(AF55&gt;0,IF(AF55&lt;Loans!H$45,AF55,IF(SUM(Loans!H$38+Loans!H$39)&gt;AE55,0,SUM(Loans!H$45-AG55))),0)</f>
        <v>1087.1444173892285</v>
      </c>
      <c r="AI55" s="26">
        <f t="shared" si="9"/>
        <v>13477.590457900065</v>
      </c>
    </row>
    <row r="56" spans="1:35" ht="9" customHeight="1">
      <c r="A56" s="20">
        <f t="shared" si="10"/>
        <v>49</v>
      </c>
      <c r="B56" s="21">
        <f>IF(Loans!C$8=A56,Loans!C$11,IF(Am!E55&gt;0,Am!E55,0))</f>
        <v>2246.2650763166794</v>
      </c>
      <c r="C56" s="21">
        <f>B56*(Loans!C$13/12)</f>
        <v>11.231325381583398</v>
      </c>
      <c r="D56" s="22">
        <f>IF(B56&gt;0,IF(B56&lt;Loans!C$15,B56,IF(SUM(Loans!C$8+Loans!C$9)&gt;A56,0,SUM(Loans!C$15-Am!C56))),0)</f>
        <v>182.09668991269575</v>
      </c>
      <c r="E56" s="30">
        <f t="shared" si="11"/>
        <v>2064.1683864039837</v>
      </c>
      <c r="F56" s="23"/>
      <c r="G56" s="20">
        <f t="shared" si="4"/>
        <v>49</v>
      </c>
      <c r="H56" s="21">
        <f>IF(Loans!H$8=G56,Loans!H$11,IF(Am!K55&gt;0,Am!K55,0))</f>
        <v>4492.5301526333587</v>
      </c>
      <c r="I56" s="21">
        <f>H56*(Loans!H$13/12)</f>
        <v>22.462650763166796</v>
      </c>
      <c r="J56" s="22">
        <f>IF(H56&gt;0,IF(H56&lt;Loans!H$15,H56,IF(SUM(Loans!H$8+Loans!H$9)&gt;G56,0,SUM(Loans!H$15-I56))),0)</f>
        <v>364.1933798253915</v>
      </c>
      <c r="K56" s="22">
        <f t="shared" si="5"/>
        <v>4128.3367728079675</v>
      </c>
      <c r="L56" s="23"/>
      <c r="M56" s="20">
        <f t="shared" si="0"/>
        <v>49</v>
      </c>
      <c r="N56" s="21">
        <f>IF(Loans!C$23=M56,Loans!C$26,IF(Am!Q55&gt;0,Am!Q55,0))</f>
        <v>6738.7952289500327</v>
      </c>
      <c r="O56" s="21">
        <f>N56*(Loans!C$28/12)</f>
        <v>33.693976144750167</v>
      </c>
      <c r="P56" s="22">
        <f>IF(N56&gt;0,IF(N56&lt;Loans!C$30,N56,IF(SUM(Loans!C$23+Loans!C$24)&gt;M56,0,SUM(Loans!C$30-O56))),0)</f>
        <v>546.29006973808725</v>
      </c>
      <c r="Q56" s="22">
        <f t="shared" si="6"/>
        <v>6192.5051592119453</v>
      </c>
      <c r="R56" s="23"/>
      <c r="S56" s="20">
        <f t="shared" si="1"/>
        <v>49</v>
      </c>
      <c r="T56" s="21">
        <f>IF(Loans!H$23=S56,Loans!H$26,IF(Am!W55&gt;0,Am!W55,0))</f>
        <v>8985.0603052667175</v>
      </c>
      <c r="U56" s="21">
        <f>T56*(Loans!H$28/12)</f>
        <v>44.925301526333591</v>
      </c>
      <c r="V56" s="22">
        <f>IF(T56&gt;0,IF(T56&lt;Loans!H$30,T56,IF(SUM(Loans!H$23+Loans!H$24)&gt;S56,0,SUM(Loans!H$30-U56))),0)</f>
        <v>728.38675965078301</v>
      </c>
      <c r="W56" s="22">
        <f t="shared" si="7"/>
        <v>8256.6735456159349</v>
      </c>
      <c r="X56" s="23"/>
      <c r="Y56" s="20">
        <f t="shared" si="2"/>
        <v>49</v>
      </c>
      <c r="Z56" s="21">
        <f>IF(Loans!C$38=Y56,Loans!C$41,IF(Am!AC55&gt;0,Am!AC55,0))</f>
        <v>11231.325381583365</v>
      </c>
      <c r="AA56" s="21">
        <f>Z56*(Loans!C$43/12)</f>
        <v>56.156626907916824</v>
      </c>
      <c r="AB56" s="22">
        <f>IF(Z56&gt;0,IF(Z56&lt;Loans!C$45,Z56,IF(SUM(Loans!C$38+Loans!C$39)&gt;Y56,0,SUM(Loans!C$45-AA56))),0)</f>
        <v>910.48344956347898</v>
      </c>
      <c r="AC56" s="22">
        <f t="shared" si="8"/>
        <v>10320.841932019886</v>
      </c>
      <c r="AD56" s="23"/>
      <c r="AE56" s="20">
        <f t="shared" si="3"/>
        <v>49</v>
      </c>
      <c r="AF56" s="21">
        <f>IF(Loans!H$38=AE56,Loans!H$41,IF(Am!AI55&gt;0,Am!AI55,0))</f>
        <v>13477.590457900065</v>
      </c>
      <c r="AG56" s="21">
        <f>AF56*(Loans!H$43/12)</f>
        <v>67.387952289500333</v>
      </c>
      <c r="AH56" s="22">
        <f>IF(AF56&gt;0,IF(AF56&lt;Loans!H$45,AF56,IF(SUM(Loans!H$38+Loans!H$39)&gt;AE56,0,SUM(Loans!H$45-AG56))),0)</f>
        <v>1092.5801394761745</v>
      </c>
      <c r="AI56" s="22">
        <f t="shared" si="9"/>
        <v>12385.010318423891</v>
      </c>
    </row>
    <row r="57" spans="1:35" ht="9" customHeight="1">
      <c r="A57" s="24">
        <f t="shared" si="10"/>
        <v>50</v>
      </c>
      <c r="B57" s="25">
        <f>IF(Loans!C$8=A57,Loans!C$11,IF(Am!E56&gt;0,Am!E56,0))</f>
        <v>2064.1683864039837</v>
      </c>
      <c r="C57" s="25">
        <f>B57*(Loans!C$13/12)</f>
        <v>10.320841932019919</v>
      </c>
      <c r="D57" s="26">
        <f>IF(B57&gt;0,IF(B57&lt;Loans!C$15,B57,IF(SUM(Loans!C$8+Loans!C$9)&gt;A57,0,SUM(Loans!C$15-Am!C57))),0)</f>
        <v>183.00717336225921</v>
      </c>
      <c r="E57" s="31">
        <f t="shared" si="11"/>
        <v>1881.1612130417245</v>
      </c>
      <c r="F57" s="23"/>
      <c r="G57" s="24">
        <f t="shared" si="4"/>
        <v>50</v>
      </c>
      <c r="H57" s="25">
        <f>IF(Loans!H$8=G57,Loans!H$11,IF(Am!K56&gt;0,Am!K56,0))</f>
        <v>4128.3367728079675</v>
      </c>
      <c r="I57" s="25">
        <f>H57*(Loans!H$13/12)</f>
        <v>20.641683864039837</v>
      </c>
      <c r="J57" s="26">
        <f>IF(H57&gt;0,IF(H57&lt;Loans!H$15,H57,IF(SUM(Loans!H$8+Loans!H$9)&gt;G57,0,SUM(Loans!H$15-I57))),0)</f>
        <v>366.01434672451842</v>
      </c>
      <c r="K57" s="26">
        <f t="shared" si="5"/>
        <v>3762.322426083449</v>
      </c>
      <c r="L57" s="23"/>
      <c r="M57" s="24">
        <f t="shared" si="0"/>
        <v>50</v>
      </c>
      <c r="N57" s="25">
        <f>IF(Loans!C$23=M57,Loans!C$26,IF(Am!Q56&gt;0,Am!Q56,0))</f>
        <v>6192.5051592119453</v>
      </c>
      <c r="O57" s="25">
        <f>N57*(Loans!C$28/12)</f>
        <v>30.962525796059726</v>
      </c>
      <c r="P57" s="26">
        <f>IF(N57&gt;0,IF(N57&lt;Loans!C$30,N57,IF(SUM(Loans!C$23+Loans!C$24)&gt;M57,0,SUM(Loans!C$30-O57))),0)</f>
        <v>549.02152008677774</v>
      </c>
      <c r="Q57" s="26">
        <f t="shared" si="6"/>
        <v>5643.4836391251674</v>
      </c>
      <c r="R57" s="23"/>
      <c r="S57" s="24">
        <f t="shared" si="1"/>
        <v>50</v>
      </c>
      <c r="T57" s="25">
        <f>IF(Loans!H$23=S57,Loans!H$26,IF(Am!W56&gt;0,Am!W56,0))</f>
        <v>8256.6735456159349</v>
      </c>
      <c r="U57" s="25">
        <f>T57*(Loans!H$28/12)</f>
        <v>41.283367728079675</v>
      </c>
      <c r="V57" s="26">
        <f>IF(T57&gt;0,IF(T57&lt;Loans!H$30,T57,IF(SUM(Loans!H$23+Loans!H$24)&gt;S57,0,SUM(Loans!H$30-U57))),0)</f>
        <v>732.02869344903684</v>
      </c>
      <c r="W57" s="26">
        <f t="shared" si="7"/>
        <v>7524.6448521668981</v>
      </c>
      <c r="X57" s="23"/>
      <c r="Y57" s="24">
        <f t="shared" si="2"/>
        <v>50</v>
      </c>
      <c r="Z57" s="25">
        <f>IF(Loans!C$38=Y57,Loans!C$41,IF(Am!AC56&gt;0,Am!AC56,0))</f>
        <v>10320.841932019886</v>
      </c>
      <c r="AA57" s="25">
        <f>Z57*(Loans!C$43/12)</f>
        <v>51.604209660099436</v>
      </c>
      <c r="AB57" s="26">
        <f>IF(Z57&gt;0,IF(Z57&lt;Loans!C$45,Z57,IF(SUM(Loans!C$38+Loans!C$39)&gt;Y57,0,SUM(Loans!C$45-AA57))),0)</f>
        <v>915.03586681129639</v>
      </c>
      <c r="AC57" s="26">
        <f t="shared" si="8"/>
        <v>9405.8060652085896</v>
      </c>
      <c r="AD57" s="23"/>
      <c r="AE57" s="24">
        <f t="shared" si="3"/>
        <v>50</v>
      </c>
      <c r="AF57" s="25">
        <f>IF(Loans!H$38=AE57,Loans!H$41,IF(Am!AI56&gt;0,Am!AI56,0))</f>
        <v>12385.010318423891</v>
      </c>
      <c r="AG57" s="25">
        <f>AF57*(Loans!H$43/12)</f>
        <v>61.925051592119452</v>
      </c>
      <c r="AH57" s="26">
        <f>IF(AF57&gt;0,IF(AF57&lt;Loans!H$45,AF57,IF(SUM(Loans!H$38+Loans!H$39)&gt;AE57,0,SUM(Loans!H$45-AG57))),0)</f>
        <v>1098.0430401735555</v>
      </c>
      <c r="AI57" s="26">
        <f t="shared" si="9"/>
        <v>11286.967278250335</v>
      </c>
    </row>
    <row r="58" spans="1:35" ht="9" customHeight="1">
      <c r="A58" s="24">
        <f t="shared" si="10"/>
        <v>51</v>
      </c>
      <c r="B58" s="25">
        <f>IF(Loans!C$8=A58,Loans!C$11,IF(Am!E57&gt;0,Am!E57,0))</f>
        <v>1881.1612130417245</v>
      </c>
      <c r="C58" s="25">
        <f>B58*(Loans!C$13/12)</f>
        <v>9.4058060652086226</v>
      </c>
      <c r="D58" s="26">
        <f>IF(B58&gt;0,IF(B58&lt;Loans!C$15,B58,IF(SUM(Loans!C$8+Loans!C$9)&gt;A58,0,SUM(Loans!C$15-Am!C58))),0)</f>
        <v>183.92220922907052</v>
      </c>
      <c r="E58" s="31">
        <f t="shared" si="11"/>
        <v>1697.2390038126541</v>
      </c>
      <c r="F58" s="23"/>
      <c r="G58" s="24">
        <f t="shared" si="4"/>
        <v>51</v>
      </c>
      <c r="H58" s="25">
        <f>IF(Loans!H$8=G58,Loans!H$11,IF(Am!K57&gt;0,Am!K57,0))</f>
        <v>3762.322426083449</v>
      </c>
      <c r="I58" s="25">
        <f>H58*(Loans!H$13/12)</f>
        <v>18.811612130417245</v>
      </c>
      <c r="J58" s="26">
        <f>IF(H58&gt;0,IF(H58&lt;Loans!H$15,H58,IF(SUM(Loans!H$8+Loans!H$9)&gt;G58,0,SUM(Loans!H$15-I58))),0)</f>
        <v>367.84441845814104</v>
      </c>
      <c r="K58" s="26">
        <f t="shared" si="5"/>
        <v>3394.4780076253082</v>
      </c>
      <c r="L58" s="23"/>
      <c r="M58" s="24">
        <f t="shared" si="0"/>
        <v>51</v>
      </c>
      <c r="N58" s="25">
        <f>IF(Loans!C$23=M58,Loans!C$26,IF(Am!Q57&gt;0,Am!Q57,0))</f>
        <v>5643.4836391251674</v>
      </c>
      <c r="O58" s="25">
        <f>N58*(Loans!C$28/12)</f>
        <v>28.217418195625839</v>
      </c>
      <c r="P58" s="26">
        <f>IF(N58&gt;0,IF(N58&lt;Loans!C$30,N58,IF(SUM(Loans!C$23+Loans!C$24)&gt;M58,0,SUM(Loans!C$30-O58))),0)</f>
        <v>551.76662768721167</v>
      </c>
      <c r="Q58" s="26">
        <f t="shared" si="6"/>
        <v>5091.717011437956</v>
      </c>
      <c r="R58" s="23"/>
      <c r="S58" s="24">
        <f t="shared" si="1"/>
        <v>51</v>
      </c>
      <c r="T58" s="25">
        <f>IF(Loans!H$23=S58,Loans!H$26,IF(Am!W57&gt;0,Am!W57,0))</f>
        <v>7524.6448521668981</v>
      </c>
      <c r="U58" s="25">
        <f>T58*(Loans!H$28/12)</f>
        <v>37.62322426083449</v>
      </c>
      <c r="V58" s="26">
        <f>IF(T58&gt;0,IF(T58&lt;Loans!H$30,T58,IF(SUM(Loans!H$23+Loans!H$24)&gt;S58,0,SUM(Loans!H$30-U58))),0)</f>
        <v>735.68883691628207</v>
      </c>
      <c r="W58" s="26">
        <f t="shared" si="7"/>
        <v>6788.9560152506165</v>
      </c>
      <c r="X58" s="23"/>
      <c r="Y58" s="24">
        <f t="shared" si="2"/>
        <v>51</v>
      </c>
      <c r="Z58" s="25">
        <f>IF(Loans!C$38=Y58,Loans!C$41,IF(Am!AC57&gt;0,Am!AC57,0))</f>
        <v>9405.8060652085896</v>
      </c>
      <c r="AA58" s="25">
        <f>Z58*(Loans!C$43/12)</f>
        <v>47.02903032604295</v>
      </c>
      <c r="AB58" s="26">
        <f>IF(Z58&gt;0,IF(Z58&lt;Loans!C$45,Z58,IF(SUM(Loans!C$38+Loans!C$39)&gt;Y58,0,SUM(Loans!C$45-AA58))),0)</f>
        <v>919.61104614535282</v>
      </c>
      <c r="AC58" s="26">
        <f t="shared" si="8"/>
        <v>8486.195019063236</v>
      </c>
      <c r="AD58" s="23"/>
      <c r="AE58" s="24">
        <f t="shared" si="3"/>
        <v>51</v>
      </c>
      <c r="AF58" s="25">
        <f>IF(Loans!H$38=AE58,Loans!H$41,IF(Am!AI57&gt;0,Am!AI57,0))</f>
        <v>11286.967278250335</v>
      </c>
      <c r="AG58" s="25">
        <f>AF58*(Loans!H$43/12)</f>
        <v>56.434836391251679</v>
      </c>
      <c r="AH58" s="26">
        <f>IF(AF58&gt;0,IF(AF58&lt;Loans!H$45,AF58,IF(SUM(Loans!H$38+Loans!H$39)&gt;AE58,0,SUM(Loans!H$45-AG58))),0)</f>
        <v>1103.5332553744233</v>
      </c>
      <c r="AI58" s="26">
        <f t="shared" si="9"/>
        <v>10183.434022875912</v>
      </c>
    </row>
    <row r="59" spans="1:35" ht="9" customHeight="1">
      <c r="A59" s="24">
        <f t="shared" si="10"/>
        <v>52</v>
      </c>
      <c r="B59" s="25">
        <f>IF(Loans!C$8=A59,Loans!C$11,IF(Am!E58&gt;0,Am!E58,0))</f>
        <v>1697.2390038126541</v>
      </c>
      <c r="C59" s="25">
        <f>B59*(Loans!C$13/12)</f>
        <v>8.4861950190632705</v>
      </c>
      <c r="D59" s="26">
        <f>IF(B59&gt;0,IF(B59&lt;Loans!C$15,B59,IF(SUM(Loans!C$8+Loans!C$9)&gt;A59,0,SUM(Loans!C$15-Am!C59))),0)</f>
        <v>184.84182027521587</v>
      </c>
      <c r="E59" s="31">
        <f t="shared" si="11"/>
        <v>1512.3971835374382</v>
      </c>
      <c r="F59" s="23"/>
      <c r="G59" s="24">
        <f t="shared" si="4"/>
        <v>52</v>
      </c>
      <c r="H59" s="25">
        <f>IF(Loans!H$8=G59,Loans!H$11,IF(Am!K58&gt;0,Am!K58,0))</f>
        <v>3394.4780076253082</v>
      </c>
      <c r="I59" s="25">
        <f>H59*(Loans!H$13/12)</f>
        <v>16.972390038126541</v>
      </c>
      <c r="J59" s="26">
        <f>IF(H59&gt;0,IF(H59&lt;Loans!H$15,H59,IF(SUM(Loans!H$8+Loans!H$9)&gt;G59,0,SUM(Loans!H$15-I59))),0)</f>
        <v>369.68364055043173</v>
      </c>
      <c r="K59" s="26">
        <f t="shared" si="5"/>
        <v>3024.7943670748764</v>
      </c>
      <c r="L59" s="23"/>
      <c r="M59" s="24">
        <f t="shared" si="0"/>
        <v>52</v>
      </c>
      <c r="N59" s="25">
        <f>IF(Loans!C$23=M59,Loans!C$26,IF(Am!Q58&gt;0,Am!Q58,0))</f>
        <v>5091.717011437956</v>
      </c>
      <c r="O59" s="25">
        <f>N59*(Loans!C$28/12)</f>
        <v>25.458585057189779</v>
      </c>
      <c r="P59" s="26">
        <f>IF(N59&gt;0,IF(N59&lt;Loans!C$30,N59,IF(SUM(Loans!C$23+Loans!C$24)&gt;M59,0,SUM(Loans!C$30-O59))),0)</f>
        <v>554.52546082564766</v>
      </c>
      <c r="Q59" s="26">
        <f t="shared" si="6"/>
        <v>4537.1915506123087</v>
      </c>
      <c r="R59" s="23"/>
      <c r="S59" s="24">
        <f t="shared" si="1"/>
        <v>52</v>
      </c>
      <c r="T59" s="25">
        <f>IF(Loans!H$23=S59,Loans!H$26,IF(Am!W58&gt;0,Am!W58,0))</f>
        <v>6788.9560152506165</v>
      </c>
      <c r="U59" s="25">
        <f>T59*(Loans!H$28/12)</f>
        <v>33.944780076253082</v>
      </c>
      <c r="V59" s="26">
        <f>IF(T59&gt;0,IF(T59&lt;Loans!H$30,T59,IF(SUM(Loans!H$23+Loans!H$24)&gt;S59,0,SUM(Loans!H$30-U59))),0)</f>
        <v>739.36728110086347</v>
      </c>
      <c r="W59" s="26">
        <f t="shared" si="7"/>
        <v>6049.5887341497528</v>
      </c>
      <c r="X59" s="23"/>
      <c r="Y59" s="24">
        <f t="shared" si="2"/>
        <v>52</v>
      </c>
      <c r="Z59" s="25">
        <f>IF(Loans!C$38=Y59,Loans!C$41,IF(Am!AC58&gt;0,Am!AC58,0))</f>
        <v>8486.195019063236</v>
      </c>
      <c r="AA59" s="25">
        <f>Z59*(Loans!C$43/12)</f>
        <v>42.430975095316178</v>
      </c>
      <c r="AB59" s="26">
        <f>IF(Z59&gt;0,IF(Z59&lt;Loans!C$45,Z59,IF(SUM(Loans!C$38+Loans!C$39)&gt;Y59,0,SUM(Loans!C$45-AA59))),0)</f>
        <v>924.20910137607962</v>
      </c>
      <c r="AC59" s="26">
        <f t="shared" si="8"/>
        <v>7561.985917687156</v>
      </c>
      <c r="AD59" s="23"/>
      <c r="AE59" s="24">
        <f t="shared" si="3"/>
        <v>52</v>
      </c>
      <c r="AF59" s="25">
        <f>IF(Loans!H$38=AE59,Loans!H$41,IF(Am!AI58&gt;0,Am!AI58,0))</f>
        <v>10183.434022875912</v>
      </c>
      <c r="AG59" s="25">
        <f>AF59*(Loans!H$43/12)</f>
        <v>50.917170114379559</v>
      </c>
      <c r="AH59" s="26">
        <f>IF(AF59&gt;0,IF(AF59&lt;Loans!H$45,AF59,IF(SUM(Loans!H$38+Loans!H$39)&gt;AE59,0,SUM(Loans!H$45-AG59))),0)</f>
        <v>1109.0509216512953</v>
      </c>
      <c r="AI59" s="26">
        <f t="shared" si="9"/>
        <v>9074.3831012246173</v>
      </c>
    </row>
    <row r="60" spans="1:35" ht="9" customHeight="1">
      <c r="A60" s="24">
        <f t="shared" si="10"/>
        <v>53</v>
      </c>
      <c r="B60" s="25">
        <f>IF(Loans!C$8=A60,Loans!C$11,IF(Am!E59&gt;0,Am!E59,0))</f>
        <v>1512.3971835374382</v>
      </c>
      <c r="C60" s="25">
        <f>B60*(Loans!C$13/12)</f>
        <v>7.5619859176871911</v>
      </c>
      <c r="D60" s="26">
        <f>IF(B60&gt;0,IF(B60&lt;Loans!C$15,B60,IF(SUM(Loans!C$8+Loans!C$9)&gt;A60,0,SUM(Loans!C$15-Am!C60))),0)</f>
        <v>185.76602937659194</v>
      </c>
      <c r="E60" s="31">
        <f t="shared" si="11"/>
        <v>1326.6311541608463</v>
      </c>
      <c r="F60" s="23"/>
      <c r="G60" s="24">
        <f t="shared" si="4"/>
        <v>53</v>
      </c>
      <c r="H60" s="25">
        <f>IF(Loans!H$8=G60,Loans!H$11,IF(Am!K59&gt;0,Am!K59,0))</f>
        <v>3024.7943670748764</v>
      </c>
      <c r="I60" s="25">
        <f>H60*(Loans!H$13/12)</f>
        <v>15.123971835374382</v>
      </c>
      <c r="J60" s="26">
        <f>IF(H60&gt;0,IF(H60&lt;Loans!H$15,H60,IF(SUM(Loans!H$8+Loans!H$9)&gt;G60,0,SUM(Loans!H$15-I60))),0)</f>
        <v>371.53205875318389</v>
      </c>
      <c r="K60" s="26">
        <f t="shared" si="5"/>
        <v>2653.2623083216927</v>
      </c>
      <c r="L60" s="23"/>
      <c r="M60" s="24">
        <f t="shared" si="0"/>
        <v>53</v>
      </c>
      <c r="N60" s="25">
        <f>IF(Loans!C$23=M60,Loans!C$26,IF(Am!Q59&gt;0,Am!Q59,0))</f>
        <v>4537.1915506123087</v>
      </c>
      <c r="O60" s="25">
        <f>N60*(Loans!C$28/12)</f>
        <v>22.685957753061544</v>
      </c>
      <c r="P60" s="26">
        <f>IF(N60&gt;0,IF(N60&lt;Loans!C$30,N60,IF(SUM(Loans!C$23+Loans!C$24)&gt;M60,0,SUM(Loans!C$30-O60))),0)</f>
        <v>557.29808812977592</v>
      </c>
      <c r="Q60" s="26">
        <f t="shared" si="6"/>
        <v>3979.8934624825329</v>
      </c>
      <c r="R60" s="23"/>
      <c r="S60" s="24">
        <f t="shared" si="1"/>
        <v>53</v>
      </c>
      <c r="T60" s="25">
        <f>IF(Loans!H$23=S60,Loans!H$26,IF(Am!W59&gt;0,Am!W59,0))</f>
        <v>6049.5887341497528</v>
      </c>
      <c r="U60" s="25">
        <f>T60*(Loans!H$28/12)</f>
        <v>30.247943670748764</v>
      </c>
      <c r="V60" s="26">
        <f>IF(T60&gt;0,IF(T60&lt;Loans!H$30,T60,IF(SUM(Loans!H$23+Loans!H$24)&gt;S60,0,SUM(Loans!H$30-U60))),0)</f>
        <v>743.06411750636778</v>
      </c>
      <c r="W60" s="26">
        <f t="shared" si="7"/>
        <v>5306.5246166433853</v>
      </c>
      <c r="X60" s="23"/>
      <c r="Y60" s="24">
        <f t="shared" si="2"/>
        <v>53</v>
      </c>
      <c r="Z60" s="25">
        <f>IF(Loans!C$38=Y60,Loans!C$41,IF(Am!AC59&gt;0,Am!AC59,0))</f>
        <v>7561.985917687156</v>
      </c>
      <c r="AA60" s="25">
        <f>Z60*(Loans!C$43/12)</f>
        <v>37.809929588435779</v>
      </c>
      <c r="AB60" s="26">
        <f>IF(Z60&gt;0,IF(Z60&lt;Loans!C$45,Z60,IF(SUM(Loans!C$38+Loans!C$39)&gt;Y60,0,SUM(Loans!C$45-AA60))),0)</f>
        <v>928.83014688295998</v>
      </c>
      <c r="AC60" s="26">
        <f t="shared" si="8"/>
        <v>6633.1557708041964</v>
      </c>
      <c r="AD60" s="23"/>
      <c r="AE60" s="24">
        <f t="shared" si="3"/>
        <v>53</v>
      </c>
      <c r="AF60" s="25">
        <f>IF(Loans!H$38=AE60,Loans!H$41,IF(Am!AI59&gt;0,Am!AI59,0))</f>
        <v>9074.3831012246173</v>
      </c>
      <c r="AG60" s="25">
        <f>AF60*(Loans!H$43/12)</f>
        <v>45.371915506123088</v>
      </c>
      <c r="AH60" s="26">
        <f>IF(AF60&gt;0,IF(AF60&lt;Loans!H$45,AF60,IF(SUM(Loans!H$38+Loans!H$39)&gt;AE60,0,SUM(Loans!H$45-AG60))),0)</f>
        <v>1114.5961762595518</v>
      </c>
      <c r="AI60" s="26">
        <f t="shared" si="9"/>
        <v>7959.7869249650657</v>
      </c>
    </row>
    <row r="61" spans="1:35" ht="9" customHeight="1">
      <c r="A61" s="24">
        <f t="shared" si="10"/>
        <v>54</v>
      </c>
      <c r="B61" s="25">
        <f>IF(Loans!C$8=A61,Loans!C$11,IF(Am!E60&gt;0,Am!E60,0))</f>
        <v>1326.6311541608463</v>
      </c>
      <c r="C61" s="25">
        <f>B61*(Loans!C$13/12)</f>
        <v>6.6331557708042315</v>
      </c>
      <c r="D61" s="26">
        <f>IF(B61&gt;0,IF(B61&lt;Loans!C$15,B61,IF(SUM(Loans!C$8+Loans!C$9)&gt;A61,0,SUM(Loans!C$15-Am!C61))),0)</f>
        <v>186.69485952347492</v>
      </c>
      <c r="E61" s="31">
        <f t="shared" si="11"/>
        <v>1139.9362946373715</v>
      </c>
      <c r="F61" s="23"/>
      <c r="G61" s="24">
        <f t="shared" si="4"/>
        <v>54</v>
      </c>
      <c r="H61" s="25">
        <f>IF(Loans!H$8=G61,Loans!H$11,IF(Am!K60&gt;0,Am!K60,0))</f>
        <v>2653.2623083216927</v>
      </c>
      <c r="I61" s="25">
        <f>H61*(Loans!H$13/12)</f>
        <v>13.266311541608463</v>
      </c>
      <c r="J61" s="26">
        <f>IF(H61&gt;0,IF(H61&lt;Loans!H$15,H61,IF(SUM(Loans!H$8+Loans!H$9)&gt;G61,0,SUM(Loans!H$15-I61))),0)</f>
        <v>373.38971904694984</v>
      </c>
      <c r="K61" s="26">
        <f t="shared" si="5"/>
        <v>2279.8725892747429</v>
      </c>
      <c r="L61" s="23"/>
      <c r="M61" s="24">
        <f t="shared" si="0"/>
        <v>54</v>
      </c>
      <c r="N61" s="25">
        <f>IF(Loans!C$23=M61,Loans!C$26,IF(Am!Q60&gt;0,Am!Q60,0))</f>
        <v>3979.8934624825329</v>
      </c>
      <c r="O61" s="25">
        <f>N61*(Loans!C$28/12)</f>
        <v>19.899467312412664</v>
      </c>
      <c r="P61" s="26">
        <f>IF(N61&gt;0,IF(N61&lt;Loans!C$30,N61,IF(SUM(Loans!C$23+Loans!C$24)&gt;M61,0,SUM(Loans!C$30-O61))),0)</f>
        <v>560.08457857042481</v>
      </c>
      <c r="Q61" s="26">
        <f t="shared" si="6"/>
        <v>3419.8088839121083</v>
      </c>
      <c r="R61" s="23"/>
      <c r="S61" s="24">
        <f t="shared" si="1"/>
        <v>54</v>
      </c>
      <c r="T61" s="25">
        <f>IF(Loans!H$23=S61,Loans!H$26,IF(Am!W60&gt;0,Am!W60,0))</f>
        <v>5306.5246166433853</v>
      </c>
      <c r="U61" s="25">
        <f>T61*(Loans!H$28/12)</f>
        <v>26.532623083216926</v>
      </c>
      <c r="V61" s="26">
        <f>IF(T61&gt;0,IF(T61&lt;Loans!H$30,T61,IF(SUM(Loans!H$23+Loans!H$24)&gt;S61,0,SUM(Loans!H$30-U61))),0)</f>
        <v>746.77943809389967</v>
      </c>
      <c r="W61" s="26">
        <f t="shared" si="7"/>
        <v>4559.7451785494859</v>
      </c>
      <c r="X61" s="23"/>
      <c r="Y61" s="24">
        <f t="shared" si="2"/>
        <v>54</v>
      </c>
      <c r="Z61" s="25">
        <f>IF(Loans!C$38=Y61,Loans!C$41,IF(Am!AC60&gt;0,Am!AC60,0))</f>
        <v>6633.1557708041964</v>
      </c>
      <c r="AA61" s="25">
        <f>Z61*(Loans!C$43/12)</f>
        <v>33.165778854020985</v>
      </c>
      <c r="AB61" s="26">
        <f>IF(Z61&gt;0,IF(Z61&lt;Loans!C$45,Z61,IF(SUM(Loans!C$38+Loans!C$39)&gt;Y61,0,SUM(Loans!C$45-AA61))),0)</f>
        <v>933.47429761737476</v>
      </c>
      <c r="AC61" s="26">
        <f t="shared" si="8"/>
        <v>5699.6814731868217</v>
      </c>
      <c r="AD61" s="23"/>
      <c r="AE61" s="24">
        <f t="shared" si="3"/>
        <v>54</v>
      </c>
      <c r="AF61" s="25">
        <f>IF(Loans!H$38=AE61,Loans!H$41,IF(Am!AI60&gt;0,Am!AI60,0))</f>
        <v>7959.7869249650657</v>
      </c>
      <c r="AG61" s="25">
        <f>AF61*(Loans!H$43/12)</f>
        <v>39.798934624825328</v>
      </c>
      <c r="AH61" s="26">
        <f>IF(AF61&gt;0,IF(AF61&lt;Loans!H$45,AF61,IF(SUM(Loans!H$38+Loans!H$39)&gt;AE61,0,SUM(Loans!H$45-AG61))),0)</f>
        <v>1120.1691571408496</v>
      </c>
      <c r="AI61" s="26">
        <f t="shared" si="9"/>
        <v>6839.6177678242166</v>
      </c>
    </row>
    <row r="62" spans="1:35" ht="9" customHeight="1">
      <c r="A62" s="24">
        <f t="shared" si="10"/>
        <v>55</v>
      </c>
      <c r="B62" s="25">
        <f>IF(Loans!C$8=A62,Loans!C$11,IF(Am!E61&gt;0,Am!E61,0))</f>
        <v>1139.9362946373715</v>
      </c>
      <c r="C62" s="25">
        <f>B62*(Loans!C$13/12)</f>
        <v>5.6996814731868577</v>
      </c>
      <c r="D62" s="26">
        <f>IF(B62&gt;0,IF(B62&lt;Loans!C$15,B62,IF(SUM(Loans!C$8+Loans!C$9)&gt;A62,0,SUM(Loans!C$15-Am!C62))),0)</f>
        <v>187.62833382109227</v>
      </c>
      <c r="E62" s="31">
        <f t="shared" si="11"/>
        <v>952.30796081627921</v>
      </c>
      <c r="F62" s="23"/>
      <c r="G62" s="24">
        <f t="shared" si="4"/>
        <v>55</v>
      </c>
      <c r="H62" s="25">
        <f>IF(Loans!H$8=G62,Loans!H$11,IF(Am!K61&gt;0,Am!K61,0))</f>
        <v>2279.8725892747429</v>
      </c>
      <c r="I62" s="25">
        <f>H62*(Loans!H$13/12)</f>
        <v>11.399362946373715</v>
      </c>
      <c r="J62" s="26">
        <f>IF(H62&gt;0,IF(H62&lt;Loans!H$15,H62,IF(SUM(Loans!H$8+Loans!H$9)&gt;G62,0,SUM(Loans!H$15-I62))),0)</f>
        <v>375.25666764218454</v>
      </c>
      <c r="K62" s="26">
        <f t="shared" si="5"/>
        <v>1904.6159216325584</v>
      </c>
      <c r="L62" s="23"/>
      <c r="M62" s="24">
        <f t="shared" si="0"/>
        <v>55</v>
      </c>
      <c r="N62" s="25">
        <f>IF(Loans!C$23=M62,Loans!C$26,IF(Am!Q61&gt;0,Am!Q61,0))</f>
        <v>3419.8088839121083</v>
      </c>
      <c r="O62" s="25">
        <f>N62*(Loans!C$28/12)</f>
        <v>17.099044419560542</v>
      </c>
      <c r="P62" s="26">
        <f>IF(N62&gt;0,IF(N62&lt;Loans!C$30,N62,IF(SUM(Loans!C$23+Loans!C$24)&gt;M62,0,SUM(Loans!C$30-O62))),0)</f>
        <v>562.88500146327692</v>
      </c>
      <c r="Q62" s="26">
        <f t="shared" si="6"/>
        <v>2856.9238824488311</v>
      </c>
      <c r="R62" s="23"/>
      <c r="S62" s="24">
        <f t="shared" si="1"/>
        <v>55</v>
      </c>
      <c r="T62" s="25">
        <f>IF(Loans!H$23=S62,Loans!H$26,IF(Am!W61&gt;0,Am!W61,0))</f>
        <v>4559.7451785494859</v>
      </c>
      <c r="U62" s="25">
        <f>T62*(Loans!H$28/12)</f>
        <v>22.798725892747431</v>
      </c>
      <c r="V62" s="26">
        <f>IF(T62&gt;0,IF(T62&lt;Loans!H$30,T62,IF(SUM(Loans!H$23+Loans!H$24)&gt;S62,0,SUM(Loans!H$30-U62))),0)</f>
        <v>750.51333528436908</v>
      </c>
      <c r="W62" s="26">
        <f t="shared" si="7"/>
        <v>3809.2318432651168</v>
      </c>
      <c r="X62" s="23"/>
      <c r="Y62" s="24">
        <f t="shared" si="2"/>
        <v>55</v>
      </c>
      <c r="Z62" s="25">
        <f>IF(Loans!C$38=Y62,Loans!C$41,IF(Am!AC61&gt;0,Am!AC61,0))</f>
        <v>5699.6814731868217</v>
      </c>
      <c r="AA62" s="25">
        <f>Z62*(Loans!C$43/12)</f>
        <v>28.49840736593411</v>
      </c>
      <c r="AB62" s="26">
        <f>IF(Z62&gt;0,IF(Z62&lt;Loans!C$45,Z62,IF(SUM(Loans!C$38+Loans!C$39)&gt;Y62,0,SUM(Loans!C$45-AA62))),0)</f>
        <v>938.14166910546169</v>
      </c>
      <c r="AC62" s="26">
        <f t="shared" si="8"/>
        <v>4761.5398040813598</v>
      </c>
      <c r="AD62" s="23"/>
      <c r="AE62" s="24">
        <f t="shared" si="3"/>
        <v>55</v>
      </c>
      <c r="AF62" s="25">
        <f>IF(Loans!H$38=AE62,Loans!H$41,IF(Am!AI61&gt;0,Am!AI61,0))</f>
        <v>6839.6177678242166</v>
      </c>
      <c r="AG62" s="25">
        <f>AF62*(Loans!H$43/12)</f>
        <v>34.198088839121084</v>
      </c>
      <c r="AH62" s="26">
        <f>IF(AF62&gt;0,IF(AF62&lt;Loans!H$45,AF62,IF(SUM(Loans!H$38+Loans!H$39)&gt;AE62,0,SUM(Loans!H$45-AG62))),0)</f>
        <v>1125.7700029265538</v>
      </c>
      <c r="AI62" s="26">
        <f t="shared" si="9"/>
        <v>5713.8477648976623</v>
      </c>
    </row>
    <row r="63" spans="1:35" ht="9" customHeight="1">
      <c r="A63" s="24">
        <f t="shared" si="10"/>
        <v>56</v>
      </c>
      <c r="B63" s="25">
        <f>IF(Loans!C$8=A63,Loans!C$11,IF(Am!E62&gt;0,Am!E62,0))</f>
        <v>952.30796081627921</v>
      </c>
      <c r="C63" s="25">
        <f>B63*(Loans!C$13/12)</f>
        <v>4.7615398040813961</v>
      </c>
      <c r="D63" s="26">
        <f>IF(B63&gt;0,IF(B63&lt;Loans!C$15,B63,IF(SUM(Loans!C$8+Loans!C$9)&gt;A63,0,SUM(Loans!C$15-Am!C63))),0)</f>
        <v>188.56647549019775</v>
      </c>
      <c r="E63" s="31">
        <f t="shared" si="11"/>
        <v>763.74148532608149</v>
      </c>
      <c r="F63" s="23"/>
      <c r="G63" s="24">
        <f t="shared" si="4"/>
        <v>56</v>
      </c>
      <c r="H63" s="25">
        <f>IF(Loans!H$8=G63,Loans!H$11,IF(Am!K62&gt;0,Am!K62,0))</f>
        <v>1904.6159216325584</v>
      </c>
      <c r="I63" s="25">
        <f>H63*(Loans!H$13/12)</f>
        <v>9.5230796081627922</v>
      </c>
      <c r="J63" s="26">
        <f>IF(H63&gt;0,IF(H63&lt;Loans!H$15,H63,IF(SUM(Loans!H$8+Loans!H$9)&gt;G63,0,SUM(Loans!H$15-I63))),0)</f>
        <v>377.13295098039549</v>
      </c>
      <c r="K63" s="26">
        <f t="shared" si="5"/>
        <v>1527.482970652163</v>
      </c>
      <c r="L63" s="23"/>
      <c r="M63" s="24">
        <f t="shared" si="0"/>
        <v>56</v>
      </c>
      <c r="N63" s="25">
        <f>IF(Loans!C$23=M63,Loans!C$26,IF(Am!Q62&gt;0,Am!Q62,0))</f>
        <v>2856.9238824488311</v>
      </c>
      <c r="O63" s="25">
        <f>N63*(Loans!C$28/12)</f>
        <v>14.284619412244156</v>
      </c>
      <c r="P63" s="26">
        <f>IF(N63&gt;0,IF(N63&lt;Loans!C$30,N63,IF(SUM(Loans!C$23+Loans!C$24)&gt;M63,0,SUM(Loans!C$30-O63))),0)</f>
        <v>565.69942647059327</v>
      </c>
      <c r="Q63" s="26">
        <f t="shared" si="6"/>
        <v>2291.224455978238</v>
      </c>
      <c r="R63" s="23"/>
      <c r="S63" s="24">
        <f t="shared" si="1"/>
        <v>56</v>
      </c>
      <c r="T63" s="25">
        <f>IF(Loans!H$23=S63,Loans!H$26,IF(Am!W62&gt;0,Am!W62,0))</f>
        <v>3809.2318432651168</v>
      </c>
      <c r="U63" s="25">
        <f>T63*(Loans!H$28/12)</f>
        <v>19.046159216325584</v>
      </c>
      <c r="V63" s="26">
        <f>IF(T63&gt;0,IF(T63&lt;Loans!H$30,T63,IF(SUM(Loans!H$23+Loans!H$24)&gt;S63,0,SUM(Loans!H$30-U63))),0)</f>
        <v>754.26590196079098</v>
      </c>
      <c r="W63" s="26">
        <f t="shared" si="7"/>
        <v>3054.965941304326</v>
      </c>
      <c r="X63" s="23"/>
      <c r="Y63" s="24">
        <f t="shared" si="2"/>
        <v>56</v>
      </c>
      <c r="Z63" s="25">
        <f>IF(Loans!C$38=Y63,Loans!C$41,IF(Am!AC62&gt;0,Am!AC62,0))</f>
        <v>4761.5398040813598</v>
      </c>
      <c r="AA63" s="25">
        <f>Z63*(Loans!C$43/12)</f>
        <v>23.807699020406798</v>
      </c>
      <c r="AB63" s="26">
        <f>IF(Z63&gt;0,IF(Z63&lt;Loans!C$45,Z63,IF(SUM(Loans!C$38+Loans!C$39)&gt;Y63,0,SUM(Loans!C$45-AA63))),0)</f>
        <v>942.83237745098904</v>
      </c>
      <c r="AC63" s="26">
        <f t="shared" si="8"/>
        <v>3818.7074266303707</v>
      </c>
      <c r="AD63" s="23"/>
      <c r="AE63" s="24">
        <f t="shared" si="3"/>
        <v>56</v>
      </c>
      <c r="AF63" s="25">
        <f>IF(Loans!H$38=AE63,Loans!H$41,IF(Am!AI62&gt;0,Am!AI62,0))</f>
        <v>5713.8477648976623</v>
      </c>
      <c r="AG63" s="25">
        <f>AF63*(Loans!H$43/12)</f>
        <v>28.569238824488313</v>
      </c>
      <c r="AH63" s="26">
        <f>IF(AF63&gt;0,IF(AF63&lt;Loans!H$45,AF63,IF(SUM(Loans!H$38+Loans!H$39)&gt;AE63,0,SUM(Loans!H$45-AG63))),0)</f>
        <v>1131.3988529411865</v>
      </c>
      <c r="AI63" s="26">
        <f t="shared" si="9"/>
        <v>4582.448911956476</v>
      </c>
    </row>
    <row r="64" spans="1:35" ht="9" customHeight="1">
      <c r="A64" s="24">
        <f t="shared" si="10"/>
        <v>57</v>
      </c>
      <c r="B64" s="25">
        <f>IF(Loans!C$8=A64,Loans!C$11,IF(Am!E63&gt;0,Am!E63,0))</f>
        <v>763.74148532608149</v>
      </c>
      <c r="C64" s="25">
        <f>B64*(Loans!C$13/12)</f>
        <v>3.8187074266304073</v>
      </c>
      <c r="D64" s="26">
        <f>IF(B64&gt;0,IF(B64&lt;Loans!C$15,B64,IF(SUM(Loans!C$8+Loans!C$9)&gt;A64,0,SUM(Loans!C$15-Am!C64))),0)</f>
        <v>189.50930786764874</v>
      </c>
      <c r="E64" s="31">
        <f t="shared" si="11"/>
        <v>574.23217745843272</v>
      </c>
      <c r="F64" s="23"/>
      <c r="G64" s="24">
        <f t="shared" si="4"/>
        <v>57</v>
      </c>
      <c r="H64" s="25">
        <f>IF(Loans!H$8=G64,Loans!H$11,IF(Am!K63&gt;0,Am!K63,0))</f>
        <v>1527.482970652163</v>
      </c>
      <c r="I64" s="25">
        <f>H64*(Loans!H$13/12)</f>
        <v>7.6374148532608146</v>
      </c>
      <c r="J64" s="26">
        <f>IF(H64&gt;0,IF(H64&lt;Loans!H$15,H64,IF(SUM(Loans!H$8+Loans!H$9)&gt;G64,0,SUM(Loans!H$15-I64))),0)</f>
        <v>379.01861573529749</v>
      </c>
      <c r="K64" s="26">
        <f t="shared" si="5"/>
        <v>1148.4643549168654</v>
      </c>
      <c r="L64" s="23"/>
      <c r="M64" s="24">
        <f t="shared" si="0"/>
        <v>57</v>
      </c>
      <c r="N64" s="25">
        <f>IF(Loans!C$23=M64,Loans!C$26,IF(Am!Q63&gt;0,Am!Q63,0))</f>
        <v>2291.224455978238</v>
      </c>
      <c r="O64" s="25">
        <f>N64*(Loans!C$28/12)</f>
        <v>11.45612227989119</v>
      </c>
      <c r="P64" s="26">
        <f>IF(N64&gt;0,IF(N64&lt;Loans!C$30,N64,IF(SUM(Loans!C$23+Loans!C$24)&gt;M64,0,SUM(Loans!C$30-O64))),0)</f>
        <v>568.5279236029462</v>
      </c>
      <c r="Q64" s="26">
        <f t="shared" si="6"/>
        <v>1722.6965323752918</v>
      </c>
      <c r="R64" s="23"/>
      <c r="S64" s="24">
        <f t="shared" si="1"/>
        <v>57</v>
      </c>
      <c r="T64" s="25">
        <f>IF(Loans!H$23=S64,Loans!H$26,IF(Am!W63&gt;0,Am!W63,0))</f>
        <v>3054.965941304326</v>
      </c>
      <c r="U64" s="25">
        <f>T64*(Loans!H$28/12)</f>
        <v>15.274829706521629</v>
      </c>
      <c r="V64" s="26">
        <f>IF(T64&gt;0,IF(T64&lt;Loans!H$30,T64,IF(SUM(Loans!H$23+Loans!H$24)&gt;S64,0,SUM(Loans!H$30-U64))),0)</f>
        <v>758.03723147059497</v>
      </c>
      <c r="W64" s="26">
        <f t="shared" si="7"/>
        <v>2296.9287098337309</v>
      </c>
      <c r="X64" s="23"/>
      <c r="Y64" s="24">
        <f t="shared" si="2"/>
        <v>57</v>
      </c>
      <c r="Z64" s="25">
        <f>IF(Loans!C$38=Y64,Loans!C$41,IF(Am!AC63&gt;0,Am!AC63,0))</f>
        <v>3818.7074266303707</v>
      </c>
      <c r="AA64" s="25">
        <f>Z64*(Loans!C$43/12)</f>
        <v>19.093537133151855</v>
      </c>
      <c r="AB64" s="26">
        <f>IF(Z64&gt;0,IF(Z64&lt;Loans!C$45,Z64,IF(SUM(Loans!C$38+Loans!C$39)&gt;Y64,0,SUM(Loans!C$45-AA64))),0)</f>
        <v>947.54653933824397</v>
      </c>
      <c r="AC64" s="26">
        <f t="shared" si="8"/>
        <v>2871.160887292127</v>
      </c>
      <c r="AD64" s="23"/>
      <c r="AE64" s="24">
        <f t="shared" si="3"/>
        <v>57</v>
      </c>
      <c r="AF64" s="25">
        <f>IF(Loans!H$38=AE64,Loans!H$41,IF(Am!AI63&gt;0,Am!AI63,0))</f>
        <v>4582.448911956476</v>
      </c>
      <c r="AG64" s="25">
        <f>AF64*(Loans!H$43/12)</f>
        <v>22.91224455978238</v>
      </c>
      <c r="AH64" s="26">
        <f>IF(AF64&gt;0,IF(AF64&lt;Loans!H$45,AF64,IF(SUM(Loans!H$38+Loans!H$39)&gt;AE64,0,SUM(Loans!H$45-AG64))),0)</f>
        <v>1137.0558472058924</v>
      </c>
      <c r="AI64" s="26">
        <f t="shared" si="9"/>
        <v>3445.3930647505836</v>
      </c>
    </row>
    <row r="65" spans="1:35" ht="9" customHeight="1">
      <c r="A65" s="24">
        <f t="shared" si="10"/>
        <v>58</v>
      </c>
      <c r="B65" s="25">
        <f>IF(Loans!C$8=A65,Loans!C$11,IF(Am!E64&gt;0,Am!E64,0))</f>
        <v>574.23217745843272</v>
      </c>
      <c r="C65" s="25">
        <f>B65*(Loans!C$13/12)</f>
        <v>2.8711608872921635</v>
      </c>
      <c r="D65" s="26">
        <f>IF(B65&gt;0,IF(B65&lt;Loans!C$15,B65,IF(SUM(Loans!C$8+Loans!C$9)&gt;A65,0,SUM(Loans!C$15-Am!C65))),0)</f>
        <v>190.45685440698696</v>
      </c>
      <c r="E65" s="31">
        <f t="shared" si="11"/>
        <v>383.77532305144575</v>
      </c>
      <c r="F65" s="23"/>
      <c r="G65" s="24">
        <f t="shared" si="4"/>
        <v>58</v>
      </c>
      <c r="H65" s="25">
        <f>IF(Loans!H$8=G65,Loans!H$11,IF(Am!K64&gt;0,Am!K64,0))</f>
        <v>1148.4643549168654</v>
      </c>
      <c r="I65" s="25">
        <f>H65*(Loans!H$13/12)</f>
        <v>5.7423217745843269</v>
      </c>
      <c r="J65" s="26">
        <f>IF(H65&gt;0,IF(H65&lt;Loans!H$15,H65,IF(SUM(Loans!H$8+Loans!H$9)&gt;G65,0,SUM(Loans!H$15-I65))),0)</f>
        <v>380.91370881397393</v>
      </c>
      <c r="K65" s="26">
        <f t="shared" si="5"/>
        <v>767.55064610289151</v>
      </c>
      <c r="L65" s="23"/>
      <c r="M65" s="24">
        <f t="shared" si="0"/>
        <v>58</v>
      </c>
      <c r="N65" s="25">
        <f>IF(Loans!C$23=M65,Loans!C$26,IF(Am!Q64&gt;0,Am!Q64,0))</f>
        <v>1722.6965323752918</v>
      </c>
      <c r="O65" s="25">
        <f>N65*(Loans!C$28/12)</f>
        <v>8.6134826618764588</v>
      </c>
      <c r="P65" s="26">
        <f>IF(N65&gt;0,IF(N65&lt;Loans!C$30,N65,IF(SUM(Loans!C$23+Loans!C$24)&gt;M65,0,SUM(Loans!C$30-O65))),0)</f>
        <v>571.370563220961</v>
      </c>
      <c r="Q65" s="26">
        <f t="shared" si="6"/>
        <v>1151.3259691543308</v>
      </c>
      <c r="R65" s="23"/>
      <c r="S65" s="24">
        <f t="shared" si="1"/>
        <v>58</v>
      </c>
      <c r="T65" s="25">
        <f>IF(Loans!H$23=S65,Loans!H$26,IF(Am!W64&gt;0,Am!W64,0))</f>
        <v>2296.9287098337309</v>
      </c>
      <c r="U65" s="25">
        <f>T65*(Loans!H$28/12)</f>
        <v>11.484643549168654</v>
      </c>
      <c r="V65" s="26">
        <f>IF(T65&gt;0,IF(T65&lt;Loans!H$30,T65,IF(SUM(Loans!H$23+Loans!H$24)&gt;S65,0,SUM(Loans!H$30-U65))),0)</f>
        <v>761.82741762794785</v>
      </c>
      <c r="W65" s="26">
        <f t="shared" si="7"/>
        <v>1535.101292205783</v>
      </c>
      <c r="X65" s="23"/>
      <c r="Y65" s="24">
        <f t="shared" si="2"/>
        <v>58</v>
      </c>
      <c r="Z65" s="25">
        <f>IF(Loans!C$38=Y65,Loans!C$41,IF(Am!AC64&gt;0,Am!AC64,0))</f>
        <v>2871.160887292127</v>
      </c>
      <c r="AA65" s="25">
        <f>Z65*(Loans!C$43/12)</f>
        <v>14.355804436460636</v>
      </c>
      <c r="AB65" s="26">
        <f>IF(Z65&gt;0,IF(Z65&lt;Loans!C$45,Z65,IF(SUM(Loans!C$38+Loans!C$39)&gt;Y65,0,SUM(Loans!C$45-AA65))),0)</f>
        <v>952.28427203493516</v>
      </c>
      <c r="AC65" s="26">
        <f t="shared" si="8"/>
        <v>1918.8766152571918</v>
      </c>
      <c r="AD65" s="23"/>
      <c r="AE65" s="24">
        <f t="shared" si="3"/>
        <v>58</v>
      </c>
      <c r="AF65" s="25">
        <f>IF(Loans!H$38=AE65,Loans!H$41,IF(Am!AI64&gt;0,Am!AI64,0))</f>
        <v>3445.3930647505836</v>
      </c>
      <c r="AG65" s="25">
        <f>AF65*(Loans!H$43/12)</f>
        <v>17.226965323752918</v>
      </c>
      <c r="AH65" s="26">
        <f>IF(AF65&gt;0,IF(AF65&lt;Loans!H$45,AF65,IF(SUM(Loans!H$38+Loans!H$39)&gt;AE65,0,SUM(Loans!H$45-AG65))),0)</f>
        <v>1142.741126441922</v>
      </c>
      <c r="AI65" s="26">
        <f t="shared" si="9"/>
        <v>2302.6519383086616</v>
      </c>
    </row>
    <row r="66" spans="1:35" ht="9" customHeight="1">
      <c r="A66" s="24">
        <f t="shared" si="10"/>
        <v>59</v>
      </c>
      <c r="B66" s="25">
        <f>IF(Loans!C$8=A66,Loans!C$11,IF(Am!E65&gt;0,Am!E65,0))</f>
        <v>383.77532305144575</v>
      </c>
      <c r="C66" s="25">
        <f>B66*(Loans!C$13/12)</f>
        <v>1.9188766152572287</v>
      </c>
      <c r="D66" s="26">
        <f>IF(B66&gt;0,IF(B66&lt;Loans!C$15,B66,IF(SUM(Loans!C$8+Loans!C$9)&gt;A66,0,SUM(Loans!C$15-Am!C66))),0)</f>
        <v>191.40913867902191</v>
      </c>
      <c r="E66" s="31">
        <f t="shared" si="11"/>
        <v>192.36618437242385</v>
      </c>
      <c r="F66" s="23"/>
      <c r="G66" s="24">
        <f t="shared" si="4"/>
        <v>59</v>
      </c>
      <c r="H66" s="25">
        <f>IF(Loans!H$8=G66,Loans!H$11,IF(Am!K65&gt;0,Am!K65,0))</f>
        <v>767.55064610289151</v>
      </c>
      <c r="I66" s="25">
        <f>H66*(Loans!H$13/12)</f>
        <v>3.8377532305144575</v>
      </c>
      <c r="J66" s="26">
        <f>IF(H66&gt;0,IF(H66&lt;Loans!H$15,H66,IF(SUM(Loans!H$8+Loans!H$9)&gt;G66,0,SUM(Loans!H$15-I66))),0)</f>
        <v>382.81827735804382</v>
      </c>
      <c r="K66" s="26">
        <f t="shared" si="5"/>
        <v>384.73236874484769</v>
      </c>
      <c r="L66" s="23"/>
      <c r="M66" s="24">
        <f t="shared" si="0"/>
        <v>59</v>
      </c>
      <c r="N66" s="25">
        <f>IF(Loans!C$23=M66,Loans!C$26,IF(Am!Q65&gt;0,Am!Q65,0))</f>
        <v>1151.3259691543308</v>
      </c>
      <c r="O66" s="25">
        <f>N66*(Loans!C$28/12)</f>
        <v>5.7566298457716538</v>
      </c>
      <c r="P66" s="26">
        <f>IF(N66&gt;0,IF(N66&lt;Loans!C$30,N66,IF(SUM(Loans!C$23+Loans!C$24)&gt;M66,0,SUM(Loans!C$30-O66))),0)</f>
        <v>574.22741603706584</v>
      </c>
      <c r="Q66" s="26">
        <f t="shared" si="6"/>
        <v>577.09855311726494</v>
      </c>
      <c r="R66" s="23"/>
      <c r="S66" s="24">
        <f t="shared" si="1"/>
        <v>59</v>
      </c>
      <c r="T66" s="25">
        <f>IF(Loans!H$23=S66,Loans!H$26,IF(Am!W65&gt;0,Am!W65,0))</f>
        <v>1535.101292205783</v>
      </c>
      <c r="U66" s="25">
        <f>T66*(Loans!H$28/12)</f>
        <v>7.675506461028915</v>
      </c>
      <c r="V66" s="26">
        <f>IF(T66&gt;0,IF(T66&lt;Loans!H$30,T66,IF(SUM(Loans!H$23+Loans!H$24)&gt;S66,0,SUM(Loans!H$30-U66))),0)</f>
        <v>765.63655471608763</v>
      </c>
      <c r="W66" s="26">
        <f t="shared" si="7"/>
        <v>769.46473748969538</v>
      </c>
      <c r="X66" s="23"/>
      <c r="Y66" s="24">
        <f t="shared" si="2"/>
        <v>59</v>
      </c>
      <c r="Z66" s="25">
        <f>IF(Loans!C$38=Y66,Loans!C$41,IF(Am!AC65&gt;0,Am!AC65,0))</f>
        <v>1918.8766152571918</v>
      </c>
      <c r="AA66" s="25">
        <f>Z66*(Loans!C$43/12)</f>
        <v>9.5943830762859594</v>
      </c>
      <c r="AB66" s="26">
        <f>IF(Z66&gt;0,IF(Z66&lt;Loans!C$45,Z66,IF(SUM(Loans!C$38+Loans!C$39)&gt;Y66,0,SUM(Loans!C$45-AA66))),0)</f>
        <v>957.04569339510988</v>
      </c>
      <c r="AC66" s="26">
        <f t="shared" si="8"/>
        <v>961.83092186208194</v>
      </c>
      <c r="AD66" s="23"/>
      <c r="AE66" s="24">
        <f t="shared" si="3"/>
        <v>59</v>
      </c>
      <c r="AF66" s="25">
        <f>IF(Loans!H$38=AE66,Loans!H$41,IF(Am!AI65&gt;0,Am!AI65,0))</f>
        <v>2302.6519383086616</v>
      </c>
      <c r="AG66" s="25">
        <f>AF66*(Loans!H$43/12)</f>
        <v>11.513259691543308</v>
      </c>
      <c r="AH66" s="26">
        <f>IF(AF66&gt;0,IF(AF66&lt;Loans!H$45,AF66,IF(SUM(Loans!H$38+Loans!H$39)&gt;AE66,0,SUM(Loans!H$45-AG66))),0)</f>
        <v>1148.4548320741317</v>
      </c>
      <c r="AI66" s="26">
        <f t="shared" si="9"/>
        <v>1154.1971062345299</v>
      </c>
    </row>
    <row r="67" spans="1:35" ht="9" customHeight="1">
      <c r="A67" s="27">
        <f t="shared" si="10"/>
        <v>60</v>
      </c>
      <c r="B67" s="28">
        <f>IF(Loans!C$8=A67,Loans!C$11,IF(Am!E66&gt;0,Am!E66,0))</f>
        <v>192.36618437242385</v>
      </c>
      <c r="C67" s="28">
        <f>B67*(Loans!C$13/12)</f>
        <v>0.96183092186211927</v>
      </c>
      <c r="D67" s="29">
        <f>IF(B67&gt;0,IF(B67&lt;Loans!C$15,B67,IF(SUM(Loans!C$8+Loans!C$9)&gt;A67,0,SUM(Loans!C$15-Am!C67))),0)</f>
        <v>192.36618437242385</v>
      </c>
      <c r="E67" s="32">
        <f t="shared" si="11"/>
        <v>0</v>
      </c>
      <c r="F67" s="23"/>
      <c r="G67" s="27">
        <f t="shared" si="4"/>
        <v>60</v>
      </c>
      <c r="H67" s="28">
        <f>IF(Loans!H$8=G67,Loans!H$11,IF(Am!K66&gt;0,Am!K66,0))</f>
        <v>384.73236874484769</v>
      </c>
      <c r="I67" s="28">
        <f>H67*(Loans!H$13/12)</f>
        <v>1.9236618437242385</v>
      </c>
      <c r="J67" s="29">
        <f>IF(H67&gt;0,IF(H67&lt;Loans!H$15,H67,IF(SUM(Loans!H$8+Loans!H$9)&gt;G67,0,SUM(Loans!H$15-I67))),0)</f>
        <v>384.73236874484769</v>
      </c>
      <c r="K67" s="29">
        <f t="shared" si="5"/>
        <v>0</v>
      </c>
      <c r="L67" s="23"/>
      <c r="M67" s="27">
        <f t="shared" si="0"/>
        <v>60</v>
      </c>
      <c r="N67" s="28">
        <f>IF(Loans!C$23=M67,Loans!C$26,IF(Am!Q66&gt;0,Am!Q66,0))</f>
        <v>577.09855311726494</v>
      </c>
      <c r="O67" s="28">
        <f>N67*(Loans!C$28/12)</f>
        <v>2.8854927655863247</v>
      </c>
      <c r="P67" s="29">
        <f>IF(N67&gt;0,IF(N67&lt;Loans!C$30,N67,IF(SUM(Loans!C$23+Loans!C$24)&gt;M67,0,SUM(Loans!C$30-O67))),0)</f>
        <v>577.09855311726494</v>
      </c>
      <c r="Q67" s="29">
        <f t="shared" si="6"/>
        <v>0</v>
      </c>
      <c r="R67" s="23"/>
      <c r="S67" s="27">
        <f t="shared" si="1"/>
        <v>60</v>
      </c>
      <c r="T67" s="28">
        <f>IF(Loans!H$23=S67,Loans!H$26,IF(Am!W66&gt;0,Am!W66,0))</f>
        <v>769.46473748969538</v>
      </c>
      <c r="U67" s="28">
        <f>T67*(Loans!H$28/12)</f>
        <v>3.8473236874484771</v>
      </c>
      <c r="V67" s="29">
        <f>IF(T67&gt;0,IF(T67&lt;Loans!H$30,T67,IF(SUM(Loans!H$23+Loans!H$24)&gt;S67,0,SUM(Loans!H$30-U67))),0)</f>
        <v>769.46473748969538</v>
      </c>
      <c r="W67" s="29">
        <f t="shared" si="7"/>
        <v>0</v>
      </c>
      <c r="X67" s="23"/>
      <c r="Y67" s="27">
        <f t="shared" si="2"/>
        <v>60</v>
      </c>
      <c r="Z67" s="28">
        <f>IF(Loans!C$38=Y67,Loans!C$41,IF(Am!AC66&gt;0,Am!AC66,0))</f>
        <v>961.83092186208194</v>
      </c>
      <c r="AA67" s="28">
        <f>Z67*(Loans!C$43/12)</f>
        <v>4.8091546093104096</v>
      </c>
      <c r="AB67" s="29">
        <f>IF(Z67&gt;0,IF(Z67&lt;Loans!C$45,Z67,IF(SUM(Loans!C$38+Loans!C$39)&gt;Y67,0,SUM(Loans!C$45-AA67))),0)</f>
        <v>961.83092186208194</v>
      </c>
      <c r="AC67" s="29">
        <f t="shared" si="8"/>
        <v>0</v>
      </c>
      <c r="AD67" s="23"/>
      <c r="AE67" s="27">
        <f t="shared" si="3"/>
        <v>60</v>
      </c>
      <c r="AF67" s="28">
        <f>IF(Loans!H$38=AE67,Loans!H$41,IF(Am!AI66&gt;0,Am!AI66,0))</f>
        <v>1154.1971062345299</v>
      </c>
      <c r="AG67" s="28">
        <f>AF67*(Loans!H$43/12)</f>
        <v>5.7709855311726495</v>
      </c>
      <c r="AH67" s="29">
        <f>IF(AF67&gt;0,IF(AF67&lt;Loans!H$45,AF67,IF(SUM(Loans!H$38+Loans!H$39)&gt;AE67,0,SUM(Loans!H$45-AG67))),0)</f>
        <v>1154.1971062345299</v>
      </c>
      <c r="AI67" s="29">
        <f t="shared" si="9"/>
        <v>0</v>
      </c>
    </row>
    <row r="68" spans="1:35" ht="9" customHeight="1">
      <c r="A68" s="20">
        <f t="shared" si="10"/>
        <v>61</v>
      </c>
      <c r="B68" s="21">
        <f>IF(Loans!C$8=A68,Loans!C$11,IF(Am!E67&gt;0,Am!E67,0))</f>
        <v>0</v>
      </c>
      <c r="C68" s="21">
        <f>B68*(Loans!C$13/12)</f>
        <v>0</v>
      </c>
      <c r="D68" s="22">
        <f>IF(B68&gt;0,IF(B68&lt;Loans!C$15,B68,IF(SUM(Loans!C$8+Loans!C$9)&gt;A68,0,SUM(Loans!C$15-Am!C68))),0)</f>
        <v>0</v>
      </c>
      <c r="E68" s="22">
        <f t="shared" si="11"/>
        <v>0</v>
      </c>
      <c r="F68" s="23"/>
      <c r="G68" s="20">
        <f t="shared" si="4"/>
        <v>61</v>
      </c>
      <c r="H68" s="21">
        <f>IF(Loans!H$8=G68,Loans!H$11,IF(Am!K67&gt;0,Am!K67,0))</f>
        <v>0</v>
      </c>
      <c r="I68" s="21">
        <f>H68*(Loans!H$13/12)</f>
        <v>0</v>
      </c>
      <c r="J68" s="22">
        <f>IF(H68&gt;0,IF(H68&lt;Loans!H$15,H68,IF(SUM(Loans!H$8+Loans!H$9)&gt;G68,0,SUM(Loans!H$15-I68))),0)</f>
        <v>0</v>
      </c>
      <c r="K68" s="22">
        <f t="shared" si="5"/>
        <v>0</v>
      </c>
      <c r="L68" s="23"/>
      <c r="M68" s="20">
        <f t="shared" si="0"/>
        <v>61</v>
      </c>
      <c r="N68" s="21">
        <f>IF(Loans!C$23=M68,Loans!C$26,IF(Am!Q67&gt;0,Am!Q67,0))</f>
        <v>0</v>
      </c>
      <c r="O68" s="21">
        <f>N68*(Loans!C$28/12)</f>
        <v>0</v>
      </c>
      <c r="P68" s="22">
        <f>IF(N68&gt;0,IF(N68&lt;Loans!C$30,N68,IF(SUM(Loans!C$23+Loans!C$24)&gt;M68,0,SUM(Loans!C$30-O68))),0)</f>
        <v>0</v>
      </c>
      <c r="Q68" s="22">
        <f t="shared" si="6"/>
        <v>0</v>
      </c>
      <c r="R68" s="23"/>
      <c r="S68" s="20">
        <f t="shared" si="1"/>
        <v>61</v>
      </c>
      <c r="T68" s="21">
        <f>IF(Loans!H$23=S68,Loans!H$26,IF(Am!W67&gt;0,Am!W67,0))</f>
        <v>0</v>
      </c>
      <c r="U68" s="21">
        <f>T68*(Loans!H$28/12)</f>
        <v>0</v>
      </c>
      <c r="V68" s="22">
        <f>IF(T68&gt;0,IF(T68&lt;Loans!H$30,T68,IF(SUM(Loans!H$23+Loans!H$24)&gt;S68,0,SUM(Loans!H$30-U68))),0)</f>
        <v>0</v>
      </c>
      <c r="W68" s="22">
        <f t="shared" si="7"/>
        <v>0</v>
      </c>
      <c r="X68" s="23"/>
      <c r="Y68" s="20">
        <f t="shared" si="2"/>
        <v>61</v>
      </c>
      <c r="Z68" s="21">
        <f>IF(Loans!C$38=Y68,Loans!C$41,IF(Am!AC67&gt;0,Am!AC67,0))</f>
        <v>0</v>
      </c>
      <c r="AA68" s="21">
        <f>Z68*(Loans!C$43/12)</f>
        <v>0</v>
      </c>
      <c r="AB68" s="22">
        <f>IF(Z68&gt;0,IF(Z68&lt;Loans!C$45,Z68,IF(SUM(Loans!C$38+Loans!C$39)&gt;Y68,0,SUM(Loans!C$45-AA68))),0)</f>
        <v>0</v>
      </c>
      <c r="AC68" s="22">
        <f t="shared" si="8"/>
        <v>0</v>
      </c>
      <c r="AD68" s="23"/>
      <c r="AE68" s="20">
        <f t="shared" si="3"/>
        <v>61</v>
      </c>
      <c r="AF68" s="21">
        <f>IF(Loans!H$38=AE68,Loans!H$41,IF(Am!AI67&gt;0,Am!AI67,0))</f>
        <v>0</v>
      </c>
      <c r="AG68" s="21">
        <f>AF68*(Loans!H$43/12)</f>
        <v>0</v>
      </c>
      <c r="AH68" s="22">
        <f>IF(AF68&gt;0,IF(AF68&lt;Loans!H$45,AF68,IF(SUM(Loans!H$38+Loans!H$39)&gt;AE68,0,SUM(Loans!H$45-AG68))),0)</f>
        <v>0</v>
      </c>
      <c r="AI68" s="22">
        <f t="shared" si="9"/>
        <v>0</v>
      </c>
    </row>
    <row r="69" spans="1:35" ht="9" customHeight="1">
      <c r="A69" s="24">
        <f t="shared" si="10"/>
        <v>62</v>
      </c>
      <c r="B69" s="25">
        <f>IF(Loans!C$8=A69,Loans!C$11,IF(Am!E68&gt;0,Am!E68,0))</f>
        <v>0</v>
      </c>
      <c r="C69" s="25">
        <f>B69*(Loans!C$13/12)</f>
        <v>0</v>
      </c>
      <c r="D69" s="26">
        <f>IF(B69&gt;0,IF(B69&lt;Loans!C$15,B69,IF(SUM(Loans!C$8+Loans!C$9)&gt;A69,0,SUM(Loans!C$15-Am!C69))),0)</f>
        <v>0</v>
      </c>
      <c r="E69" s="26">
        <f t="shared" si="11"/>
        <v>0</v>
      </c>
      <c r="F69" s="23"/>
      <c r="G69" s="24">
        <f t="shared" si="4"/>
        <v>62</v>
      </c>
      <c r="H69" s="25">
        <f>IF(Loans!H$8=G69,Loans!H$11,IF(Am!K68&gt;0,Am!K68,0))</f>
        <v>0</v>
      </c>
      <c r="I69" s="25">
        <f>H69*(Loans!H$13/12)</f>
        <v>0</v>
      </c>
      <c r="J69" s="26">
        <f>IF(H69&gt;0,IF(H69&lt;Loans!H$15,H69,IF(SUM(Loans!H$8+Loans!H$9)&gt;G69,0,SUM(Loans!H$15-I69))),0)</f>
        <v>0</v>
      </c>
      <c r="K69" s="26">
        <f t="shared" si="5"/>
        <v>0</v>
      </c>
      <c r="L69" s="23"/>
      <c r="M69" s="24">
        <f t="shared" si="0"/>
        <v>62</v>
      </c>
      <c r="N69" s="25">
        <f>IF(Loans!C$23=M69,Loans!C$26,IF(Am!Q68&gt;0,Am!Q68,0))</f>
        <v>0</v>
      </c>
      <c r="O69" s="25">
        <f>N69*(Loans!C$28/12)</f>
        <v>0</v>
      </c>
      <c r="P69" s="26">
        <f>IF(N69&gt;0,IF(N69&lt;Loans!C$30,N69,IF(SUM(Loans!C$23+Loans!C$24)&gt;M69,0,SUM(Loans!C$30-O69))),0)</f>
        <v>0</v>
      </c>
      <c r="Q69" s="26">
        <f t="shared" si="6"/>
        <v>0</v>
      </c>
      <c r="R69" s="23"/>
      <c r="S69" s="24">
        <f t="shared" si="1"/>
        <v>62</v>
      </c>
      <c r="T69" s="25">
        <f>IF(Loans!H$23=S69,Loans!H$26,IF(Am!W68&gt;0,Am!W68,0))</f>
        <v>0</v>
      </c>
      <c r="U69" s="25">
        <f>T69*(Loans!H$28/12)</f>
        <v>0</v>
      </c>
      <c r="V69" s="26">
        <f>IF(T69&gt;0,IF(T69&lt;Loans!H$30,T69,IF(SUM(Loans!H$23+Loans!H$24)&gt;S69,0,SUM(Loans!H$30-U69))),0)</f>
        <v>0</v>
      </c>
      <c r="W69" s="26">
        <f t="shared" si="7"/>
        <v>0</v>
      </c>
      <c r="X69" s="23"/>
      <c r="Y69" s="24">
        <f t="shared" si="2"/>
        <v>62</v>
      </c>
      <c r="Z69" s="25">
        <f>IF(Loans!C$38=Y69,Loans!C$41,IF(Am!AC68&gt;0,Am!AC68,0))</f>
        <v>0</v>
      </c>
      <c r="AA69" s="25">
        <f>Z69*(Loans!C$43/12)</f>
        <v>0</v>
      </c>
      <c r="AB69" s="26">
        <f>IF(Z69&gt;0,IF(Z69&lt;Loans!C$45,Z69,IF(SUM(Loans!C$38+Loans!C$39)&gt;Y69,0,SUM(Loans!C$45-AA69))),0)</f>
        <v>0</v>
      </c>
      <c r="AC69" s="26">
        <f t="shared" si="8"/>
        <v>0</v>
      </c>
      <c r="AD69" s="23"/>
      <c r="AE69" s="24">
        <f t="shared" si="3"/>
        <v>62</v>
      </c>
      <c r="AF69" s="25">
        <f>IF(Loans!H$38=AE69,Loans!H$41,IF(Am!AI68&gt;0,Am!AI68,0))</f>
        <v>0</v>
      </c>
      <c r="AG69" s="25">
        <f>AF69*(Loans!H$43/12)</f>
        <v>0</v>
      </c>
      <c r="AH69" s="26">
        <f>IF(AF69&gt;0,IF(AF69&lt;Loans!H$45,AF69,IF(SUM(Loans!H$38+Loans!H$39)&gt;AE69,0,SUM(Loans!H$45-AG69))),0)</f>
        <v>0</v>
      </c>
      <c r="AI69" s="26">
        <f t="shared" si="9"/>
        <v>0</v>
      </c>
    </row>
    <row r="70" spans="1:35" ht="9" customHeight="1">
      <c r="A70" s="24">
        <f t="shared" si="10"/>
        <v>63</v>
      </c>
      <c r="B70" s="25">
        <f>IF(Loans!C$8=A70,Loans!C$11,IF(Am!E69&gt;0,Am!E69,0))</f>
        <v>0</v>
      </c>
      <c r="C70" s="25">
        <f>B70*(Loans!C$13/12)</f>
        <v>0</v>
      </c>
      <c r="D70" s="26">
        <f>IF(B70&gt;0,IF(B70&lt;Loans!C$15,B70,IF(SUM(Loans!C$8+Loans!C$9)&gt;A70,0,SUM(Loans!C$15-Am!C70))),0)</f>
        <v>0</v>
      </c>
      <c r="E70" s="26">
        <f t="shared" si="11"/>
        <v>0</v>
      </c>
      <c r="F70" s="23"/>
      <c r="G70" s="24">
        <f t="shared" si="4"/>
        <v>63</v>
      </c>
      <c r="H70" s="25">
        <f>IF(Loans!H$8=G70,Loans!H$11,IF(Am!K69&gt;0,Am!K69,0))</f>
        <v>0</v>
      </c>
      <c r="I70" s="25">
        <f>H70*(Loans!H$13/12)</f>
        <v>0</v>
      </c>
      <c r="J70" s="26">
        <f>IF(H70&gt;0,IF(H70&lt;Loans!H$15,H70,IF(SUM(Loans!H$8+Loans!H$9)&gt;G70,0,SUM(Loans!H$15-I70))),0)</f>
        <v>0</v>
      </c>
      <c r="K70" s="26">
        <f t="shared" si="5"/>
        <v>0</v>
      </c>
      <c r="L70" s="23"/>
      <c r="M70" s="24">
        <f t="shared" si="0"/>
        <v>63</v>
      </c>
      <c r="N70" s="25">
        <f>IF(Loans!C$23=M70,Loans!C$26,IF(Am!Q69&gt;0,Am!Q69,0))</f>
        <v>0</v>
      </c>
      <c r="O70" s="25">
        <f>N70*(Loans!C$28/12)</f>
        <v>0</v>
      </c>
      <c r="P70" s="26">
        <f>IF(N70&gt;0,IF(N70&lt;Loans!C$30,N70,IF(SUM(Loans!C$23+Loans!C$24)&gt;M70,0,SUM(Loans!C$30-O70))),0)</f>
        <v>0</v>
      </c>
      <c r="Q70" s="26">
        <f t="shared" si="6"/>
        <v>0</v>
      </c>
      <c r="R70" s="23"/>
      <c r="S70" s="24">
        <f t="shared" si="1"/>
        <v>63</v>
      </c>
      <c r="T70" s="25">
        <f>IF(Loans!H$23=S70,Loans!H$26,IF(Am!W69&gt;0,Am!W69,0))</f>
        <v>0</v>
      </c>
      <c r="U70" s="25">
        <f>T70*(Loans!H$28/12)</f>
        <v>0</v>
      </c>
      <c r="V70" s="26">
        <f>IF(T70&gt;0,IF(T70&lt;Loans!H$30,T70,IF(SUM(Loans!H$23+Loans!H$24)&gt;S70,0,SUM(Loans!H$30-U70))),0)</f>
        <v>0</v>
      </c>
      <c r="W70" s="26">
        <f t="shared" si="7"/>
        <v>0</v>
      </c>
      <c r="X70" s="23"/>
      <c r="Y70" s="24">
        <f t="shared" si="2"/>
        <v>63</v>
      </c>
      <c r="Z70" s="25">
        <f>IF(Loans!C$38=Y70,Loans!C$41,IF(Am!AC69&gt;0,Am!AC69,0))</f>
        <v>0</v>
      </c>
      <c r="AA70" s="25">
        <f>Z70*(Loans!C$43/12)</f>
        <v>0</v>
      </c>
      <c r="AB70" s="26">
        <f>IF(Z70&gt;0,IF(Z70&lt;Loans!C$45,Z70,IF(SUM(Loans!C$38+Loans!C$39)&gt;Y70,0,SUM(Loans!C$45-AA70))),0)</f>
        <v>0</v>
      </c>
      <c r="AC70" s="26">
        <f t="shared" si="8"/>
        <v>0</v>
      </c>
      <c r="AD70" s="23"/>
      <c r="AE70" s="24">
        <f t="shared" si="3"/>
        <v>63</v>
      </c>
      <c r="AF70" s="25">
        <f>IF(Loans!H$38=AE70,Loans!H$41,IF(Am!AI69&gt;0,Am!AI69,0))</f>
        <v>0</v>
      </c>
      <c r="AG70" s="25">
        <f>AF70*(Loans!H$43/12)</f>
        <v>0</v>
      </c>
      <c r="AH70" s="26">
        <f>IF(AF70&gt;0,IF(AF70&lt;Loans!H$45,AF70,IF(SUM(Loans!H$38+Loans!H$39)&gt;AE70,0,SUM(Loans!H$45-AG70))),0)</f>
        <v>0</v>
      </c>
      <c r="AI70" s="26">
        <f t="shared" si="9"/>
        <v>0</v>
      </c>
    </row>
    <row r="71" spans="1:35" ht="9" customHeight="1">
      <c r="A71" s="24">
        <f t="shared" si="10"/>
        <v>64</v>
      </c>
      <c r="B71" s="25">
        <f>IF(Loans!C$8=A71,Loans!C$11,IF(Am!E70&gt;0,Am!E70,0))</f>
        <v>0</v>
      </c>
      <c r="C71" s="25">
        <f>B71*(Loans!C$13/12)</f>
        <v>0</v>
      </c>
      <c r="D71" s="26">
        <f>IF(B71&gt;0,IF(B71&lt;Loans!C$15,B71,IF(SUM(Loans!C$8+Loans!C$9)&gt;A71,0,SUM(Loans!C$15-Am!C71))),0)</f>
        <v>0</v>
      </c>
      <c r="E71" s="26">
        <f t="shared" si="11"/>
        <v>0</v>
      </c>
      <c r="F71" s="23"/>
      <c r="G71" s="24">
        <f t="shared" si="4"/>
        <v>64</v>
      </c>
      <c r="H71" s="25">
        <f>IF(Loans!H$8=G71,Loans!H$11,IF(Am!K70&gt;0,Am!K70,0))</f>
        <v>0</v>
      </c>
      <c r="I71" s="25">
        <f>H71*(Loans!H$13/12)</f>
        <v>0</v>
      </c>
      <c r="J71" s="26">
        <f>IF(H71&gt;0,IF(H71&lt;Loans!H$15,H71,IF(SUM(Loans!H$8+Loans!H$9)&gt;G71,0,SUM(Loans!H$15-I71))),0)</f>
        <v>0</v>
      </c>
      <c r="K71" s="26">
        <f t="shared" si="5"/>
        <v>0</v>
      </c>
      <c r="L71" s="23"/>
      <c r="M71" s="24">
        <f t="shared" si="0"/>
        <v>64</v>
      </c>
      <c r="N71" s="25">
        <f>IF(Loans!C$23=M71,Loans!C$26,IF(Am!Q70&gt;0,Am!Q70,0))</f>
        <v>0</v>
      </c>
      <c r="O71" s="25">
        <f>N71*(Loans!C$28/12)</f>
        <v>0</v>
      </c>
      <c r="P71" s="26">
        <f>IF(N71&gt;0,IF(N71&lt;Loans!C$30,N71,IF(SUM(Loans!C$23+Loans!C$24)&gt;M71,0,SUM(Loans!C$30-O71))),0)</f>
        <v>0</v>
      </c>
      <c r="Q71" s="26">
        <f t="shared" si="6"/>
        <v>0</v>
      </c>
      <c r="R71" s="23"/>
      <c r="S71" s="24">
        <f t="shared" si="1"/>
        <v>64</v>
      </c>
      <c r="T71" s="25">
        <f>IF(Loans!H$23=S71,Loans!H$26,IF(Am!W70&gt;0,Am!W70,0))</f>
        <v>0</v>
      </c>
      <c r="U71" s="25">
        <f>T71*(Loans!H$28/12)</f>
        <v>0</v>
      </c>
      <c r="V71" s="26">
        <f>IF(T71&gt;0,IF(T71&lt;Loans!H$30,T71,IF(SUM(Loans!H$23+Loans!H$24)&gt;S71,0,SUM(Loans!H$30-U71))),0)</f>
        <v>0</v>
      </c>
      <c r="W71" s="26">
        <f t="shared" si="7"/>
        <v>0</v>
      </c>
      <c r="X71" s="23"/>
      <c r="Y71" s="24">
        <f t="shared" si="2"/>
        <v>64</v>
      </c>
      <c r="Z71" s="25">
        <f>IF(Loans!C$38=Y71,Loans!C$41,IF(Am!AC70&gt;0,Am!AC70,0))</f>
        <v>0</v>
      </c>
      <c r="AA71" s="25">
        <f>Z71*(Loans!C$43/12)</f>
        <v>0</v>
      </c>
      <c r="AB71" s="26">
        <f>IF(Z71&gt;0,IF(Z71&lt;Loans!C$45,Z71,IF(SUM(Loans!C$38+Loans!C$39)&gt;Y71,0,SUM(Loans!C$45-AA71))),0)</f>
        <v>0</v>
      </c>
      <c r="AC71" s="26">
        <f t="shared" si="8"/>
        <v>0</v>
      </c>
      <c r="AD71" s="23"/>
      <c r="AE71" s="24">
        <f t="shared" si="3"/>
        <v>64</v>
      </c>
      <c r="AF71" s="25">
        <f>IF(Loans!H$38=AE71,Loans!H$41,IF(Am!AI70&gt;0,Am!AI70,0))</f>
        <v>0</v>
      </c>
      <c r="AG71" s="25">
        <f>AF71*(Loans!H$43/12)</f>
        <v>0</v>
      </c>
      <c r="AH71" s="26">
        <f>IF(AF71&gt;0,IF(AF71&lt;Loans!H$45,AF71,IF(SUM(Loans!H$38+Loans!H$39)&gt;AE71,0,SUM(Loans!H$45-AG71))),0)</f>
        <v>0</v>
      </c>
      <c r="AI71" s="26">
        <f t="shared" si="9"/>
        <v>0</v>
      </c>
    </row>
    <row r="72" spans="1:35" ht="9" customHeight="1">
      <c r="A72" s="24">
        <f t="shared" si="10"/>
        <v>65</v>
      </c>
      <c r="B72" s="25">
        <f>IF(Loans!C$8=A72,Loans!C$11,IF(Am!E71&gt;0,Am!E71,0))</f>
        <v>0</v>
      </c>
      <c r="C72" s="25">
        <f>B72*(Loans!C$13/12)</f>
        <v>0</v>
      </c>
      <c r="D72" s="26">
        <f>IF(B72&gt;0,IF(B72&lt;Loans!C$15,B72,IF(SUM(Loans!C$8+Loans!C$9)&gt;A72,0,SUM(Loans!C$15-Am!C72))),0)</f>
        <v>0</v>
      </c>
      <c r="E72" s="26">
        <f t="shared" si="11"/>
        <v>0</v>
      </c>
      <c r="F72" s="23"/>
      <c r="G72" s="24">
        <f t="shared" si="4"/>
        <v>65</v>
      </c>
      <c r="H72" s="25">
        <f>IF(Loans!H$8=G72,Loans!H$11,IF(Am!K71&gt;0,Am!K71,0))</f>
        <v>0</v>
      </c>
      <c r="I72" s="25">
        <f>H72*(Loans!H$13/12)</f>
        <v>0</v>
      </c>
      <c r="J72" s="26">
        <f>IF(H72&gt;0,IF(H72&lt;Loans!H$15,H72,IF(SUM(Loans!H$8+Loans!H$9)&gt;G72,0,SUM(Loans!H$15-I72))),0)</f>
        <v>0</v>
      </c>
      <c r="K72" s="26">
        <f t="shared" si="5"/>
        <v>0</v>
      </c>
      <c r="L72" s="23"/>
      <c r="M72" s="24">
        <f t="shared" ref="M72:M79" si="12">M71+1</f>
        <v>65</v>
      </c>
      <c r="N72" s="25">
        <f>IF(Loans!C$23=M72,Loans!C$26,IF(Am!Q71&gt;0,Am!Q71,0))</f>
        <v>0</v>
      </c>
      <c r="O72" s="25">
        <f>N72*(Loans!C$28/12)</f>
        <v>0</v>
      </c>
      <c r="P72" s="26">
        <f>IF(N72&gt;0,IF(N72&lt;Loans!C$30,N72,IF(SUM(Loans!C$23+Loans!C$24)&gt;M72,0,SUM(Loans!C$30-O72))),0)</f>
        <v>0</v>
      </c>
      <c r="Q72" s="26">
        <f t="shared" si="6"/>
        <v>0</v>
      </c>
      <c r="R72" s="23"/>
      <c r="S72" s="24">
        <f t="shared" ref="S72:S79" si="13">S71+1</f>
        <v>65</v>
      </c>
      <c r="T72" s="25">
        <f>IF(Loans!H$23=S72,Loans!H$26,IF(Am!W71&gt;0,Am!W71,0))</f>
        <v>0</v>
      </c>
      <c r="U72" s="25">
        <f>T72*(Loans!H$28/12)</f>
        <v>0</v>
      </c>
      <c r="V72" s="26">
        <f>IF(T72&gt;0,IF(T72&lt;Loans!H$30,T72,IF(SUM(Loans!H$23+Loans!H$24)&gt;S72,0,SUM(Loans!H$30-U72))),0)</f>
        <v>0</v>
      </c>
      <c r="W72" s="26">
        <f t="shared" si="7"/>
        <v>0</v>
      </c>
      <c r="X72" s="23"/>
      <c r="Y72" s="24">
        <f t="shared" ref="Y72:Y79" si="14">Y71+1</f>
        <v>65</v>
      </c>
      <c r="Z72" s="25">
        <f>IF(Loans!C$38=Y72,Loans!C$41,IF(Am!AC71&gt;0,Am!AC71,0))</f>
        <v>0</v>
      </c>
      <c r="AA72" s="25">
        <f>Z72*(Loans!C$43/12)</f>
        <v>0</v>
      </c>
      <c r="AB72" s="26">
        <f>IF(Z72&gt;0,IF(Z72&lt;Loans!C$45,Z72,IF(SUM(Loans!C$38+Loans!C$39)&gt;Y72,0,SUM(Loans!C$45-AA72))),0)</f>
        <v>0</v>
      </c>
      <c r="AC72" s="26">
        <f t="shared" si="8"/>
        <v>0</v>
      </c>
      <c r="AD72" s="23"/>
      <c r="AE72" s="24">
        <f t="shared" ref="AE72:AE79" si="15">AE71+1</f>
        <v>65</v>
      </c>
      <c r="AF72" s="25">
        <f>IF(Loans!H$38=AE72,Loans!H$41,IF(Am!AI71&gt;0,Am!AI71,0))</f>
        <v>0</v>
      </c>
      <c r="AG72" s="25">
        <f>AF72*(Loans!H$43/12)</f>
        <v>0</v>
      </c>
      <c r="AH72" s="26">
        <f>IF(AF72&gt;0,IF(AF72&lt;Loans!H$45,AF72,IF(SUM(Loans!H$38+Loans!H$39)&gt;AE72,0,SUM(Loans!H$45-AG72))),0)</f>
        <v>0</v>
      </c>
      <c r="AI72" s="26">
        <f t="shared" si="9"/>
        <v>0</v>
      </c>
    </row>
    <row r="73" spans="1:35" ht="9" customHeight="1">
      <c r="A73" s="24">
        <f t="shared" si="10"/>
        <v>66</v>
      </c>
      <c r="B73" s="25">
        <f>IF(Loans!C$8=A73,Loans!C$11,IF(Am!E72&gt;0,Am!E72,0))</f>
        <v>0</v>
      </c>
      <c r="C73" s="25">
        <f>B73*(Loans!C$13/12)</f>
        <v>0</v>
      </c>
      <c r="D73" s="26">
        <f>IF(B73&gt;0,IF(B73&lt;Loans!C$15,B73,IF(SUM(Loans!C$8+Loans!C$9)&gt;A73,0,SUM(Loans!C$15-Am!C73))),0)</f>
        <v>0</v>
      </c>
      <c r="E73" s="26">
        <f t="shared" si="11"/>
        <v>0</v>
      </c>
      <c r="F73" s="23"/>
      <c r="G73" s="24">
        <f t="shared" ref="G73:G79" si="16">G72+1</f>
        <v>66</v>
      </c>
      <c r="H73" s="25">
        <f>IF(Loans!H$8=G73,Loans!H$11,IF(Am!K72&gt;0,Am!K72,0))</f>
        <v>0</v>
      </c>
      <c r="I73" s="25">
        <f>H73*(Loans!H$13/12)</f>
        <v>0</v>
      </c>
      <c r="J73" s="26">
        <f>IF(H73&gt;0,IF(H73&lt;Loans!H$15,H73,IF(SUM(Loans!H$8+Loans!H$9)&gt;G73,0,SUM(Loans!H$15-I73))),0)</f>
        <v>0</v>
      </c>
      <c r="K73" s="26">
        <f t="shared" ref="K73:K79" si="17">H73-J73</f>
        <v>0</v>
      </c>
      <c r="L73" s="23"/>
      <c r="M73" s="24">
        <f t="shared" si="12"/>
        <v>66</v>
      </c>
      <c r="N73" s="25">
        <f>IF(Loans!C$23=M73,Loans!C$26,IF(Am!Q72&gt;0,Am!Q72,0))</f>
        <v>0</v>
      </c>
      <c r="O73" s="25">
        <f>N73*(Loans!C$28/12)</f>
        <v>0</v>
      </c>
      <c r="P73" s="26">
        <f>IF(N73&gt;0,IF(N73&lt;Loans!C$30,N73,IF(SUM(Loans!C$23+Loans!C$24)&gt;M73,0,SUM(Loans!C$30-O73))),0)</f>
        <v>0</v>
      </c>
      <c r="Q73" s="26">
        <f t="shared" ref="Q73:Q79" si="18">N73-P73</f>
        <v>0</v>
      </c>
      <c r="R73" s="23"/>
      <c r="S73" s="24">
        <f t="shared" si="13"/>
        <v>66</v>
      </c>
      <c r="T73" s="25">
        <f>IF(Loans!H$23=S73,Loans!H$26,IF(Am!W72&gt;0,Am!W72,0))</f>
        <v>0</v>
      </c>
      <c r="U73" s="25">
        <f>T73*(Loans!H$28/12)</f>
        <v>0</v>
      </c>
      <c r="V73" s="26">
        <f>IF(T73&gt;0,IF(T73&lt;Loans!H$30,T73,IF(SUM(Loans!H$23+Loans!H$24)&gt;S73,0,SUM(Loans!H$30-U73))),0)</f>
        <v>0</v>
      </c>
      <c r="W73" s="26">
        <f t="shared" ref="W73:W79" si="19">T73-V73</f>
        <v>0</v>
      </c>
      <c r="X73" s="23"/>
      <c r="Y73" s="24">
        <f t="shared" si="14"/>
        <v>66</v>
      </c>
      <c r="Z73" s="25">
        <f>IF(Loans!C$38=Y73,Loans!C$41,IF(Am!AC72&gt;0,Am!AC72,0))</f>
        <v>0</v>
      </c>
      <c r="AA73" s="25">
        <f>Z73*(Loans!C$43/12)</f>
        <v>0</v>
      </c>
      <c r="AB73" s="26">
        <f>IF(Z73&gt;0,IF(Z73&lt;Loans!C$45,Z73,IF(SUM(Loans!C$38+Loans!C$39)&gt;Y73,0,SUM(Loans!C$45-AA73))),0)</f>
        <v>0</v>
      </c>
      <c r="AC73" s="26">
        <f t="shared" ref="AC73:AC79" si="20">Z73-AB73</f>
        <v>0</v>
      </c>
      <c r="AD73" s="23"/>
      <c r="AE73" s="24">
        <f t="shared" si="15"/>
        <v>66</v>
      </c>
      <c r="AF73" s="25">
        <f>IF(Loans!H$38=AE73,Loans!H$41,IF(Am!AI72&gt;0,Am!AI72,0))</f>
        <v>0</v>
      </c>
      <c r="AG73" s="25">
        <f>AF73*(Loans!H$43/12)</f>
        <v>0</v>
      </c>
      <c r="AH73" s="26">
        <f>IF(AF73&gt;0,IF(AF73&lt;Loans!H$45,AF73,IF(SUM(Loans!H$38+Loans!H$39)&gt;AE73,0,SUM(Loans!H$45-AG73))),0)</f>
        <v>0</v>
      </c>
      <c r="AI73" s="26">
        <f t="shared" ref="AI73:AI79" si="21">AF73-AH73</f>
        <v>0</v>
      </c>
    </row>
    <row r="74" spans="1:35" ht="9" customHeight="1">
      <c r="A74" s="24">
        <f t="shared" ref="A74:A79" si="22">A73+1</f>
        <v>67</v>
      </c>
      <c r="B74" s="25">
        <f>IF(Loans!C$8=A74,Loans!C$11,IF(Am!E73&gt;0,Am!E73,0))</f>
        <v>0</v>
      </c>
      <c r="C74" s="25">
        <f>B74*(Loans!C$13/12)</f>
        <v>0</v>
      </c>
      <c r="D74" s="26">
        <f>IF(B74&gt;0,IF(B74&lt;Loans!C$15,B74,IF(SUM(Loans!C$8+Loans!C$9)&gt;A74,0,SUM(Loans!C$15-Am!C74))),0)</f>
        <v>0</v>
      </c>
      <c r="E74" s="26">
        <f t="shared" ref="E74:E79" si="23">B74-D74</f>
        <v>0</v>
      </c>
      <c r="F74" s="23"/>
      <c r="G74" s="24">
        <f t="shared" si="16"/>
        <v>67</v>
      </c>
      <c r="H74" s="25">
        <f>IF(Loans!H$8=G74,Loans!H$11,IF(Am!K73&gt;0,Am!K73,0))</f>
        <v>0</v>
      </c>
      <c r="I74" s="25">
        <f>H74*(Loans!H$13/12)</f>
        <v>0</v>
      </c>
      <c r="J74" s="26">
        <f>IF(H74&gt;0,IF(H74&lt;Loans!H$15,H74,IF(SUM(Loans!H$8+Loans!H$9)&gt;G74,0,SUM(Loans!H$15-I74))),0)</f>
        <v>0</v>
      </c>
      <c r="K74" s="26">
        <f t="shared" si="17"/>
        <v>0</v>
      </c>
      <c r="L74" s="23"/>
      <c r="M74" s="24">
        <f t="shared" si="12"/>
        <v>67</v>
      </c>
      <c r="N74" s="25">
        <f>IF(Loans!C$23=M74,Loans!C$26,IF(Am!Q73&gt;0,Am!Q73,0))</f>
        <v>0</v>
      </c>
      <c r="O74" s="25">
        <f>N74*(Loans!C$28/12)</f>
        <v>0</v>
      </c>
      <c r="P74" s="26">
        <f>IF(N74&gt;0,IF(N74&lt;Loans!C$30,N74,IF(SUM(Loans!C$23+Loans!C$24)&gt;M74,0,SUM(Loans!C$30-O74))),0)</f>
        <v>0</v>
      </c>
      <c r="Q74" s="26">
        <f t="shared" si="18"/>
        <v>0</v>
      </c>
      <c r="R74" s="23"/>
      <c r="S74" s="24">
        <f t="shared" si="13"/>
        <v>67</v>
      </c>
      <c r="T74" s="25">
        <f>IF(Loans!H$23=S74,Loans!H$26,IF(Am!W73&gt;0,Am!W73,0))</f>
        <v>0</v>
      </c>
      <c r="U74" s="25">
        <f>T74*(Loans!H$28/12)</f>
        <v>0</v>
      </c>
      <c r="V74" s="26">
        <f>IF(T74&gt;0,IF(T74&lt;Loans!H$30,T74,IF(SUM(Loans!H$23+Loans!H$24)&gt;S74,0,SUM(Loans!H$30-U74))),0)</f>
        <v>0</v>
      </c>
      <c r="W74" s="26">
        <f t="shared" si="19"/>
        <v>0</v>
      </c>
      <c r="X74" s="23"/>
      <c r="Y74" s="24">
        <f t="shared" si="14"/>
        <v>67</v>
      </c>
      <c r="Z74" s="25">
        <f>IF(Loans!C$38=Y74,Loans!C$41,IF(Am!AC73&gt;0,Am!AC73,0))</f>
        <v>0</v>
      </c>
      <c r="AA74" s="25">
        <f>Z74*(Loans!C$43/12)</f>
        <v>0</v>
      </c>
      <c r="AB74" s="26">
        <f>IF(Z74&gt;0,IF(Z74&lt;Loans!C$45,Z74,IF(SUM(Loans!C$38+Loans!C$39)&gt;Y74,0,SUM(Loans!C$45-AA74))),0)</f>
        <v>0</v>
      </c>
      <c r="AC74" s="26">
        <f t="shared" si="20"/>
        <v>0</v>
      </c>
      <c r="AD74" s="23"/>
      <c r="AE74" s="24">
        <f t="shared" si="15"/>
        <v>67</v>
      </c>
      <c r="AF74" s="25">
        <f>IF(Loans!H$38=AE74,Loans!H$41,IF(Am!AI73&gt;0,Am!AI73,0))</f>
        <v>0</v>
      </c>
      <c r="AG74" s="25">
        <f>AF74*(Loans!H$43/12)</f>
        <v>0</v>
      </c>
      <c r="AH74" s="26">
        <f>IF(AF74&gt;0,IF(AF74&lt;Loans!H$45,AF74,IF(SUM(Loans!H$38+Loans!H$39)&gt;AE74,0,SUM(Loans!H$45-AG74))),0)</f>
        <v>0</v>
      </c>
      <c r="AI74" s="26">
        <f t="shared" si="21"/>
        <v>0</v>
      </c>
    </row>
    <row r="75" spans="1:35" ht="9" customHeight="1">
      <c r="A75" s="24">
        <f t="shared" si="22"/>
        <v>68</v>
      </c>
      <c r="B75" s="25">
        <f>IF(Loans!C$8=A75,Loans!C$11,IF(Am!E74&gt;0,Am!E74,0))</f>
        <v>0</v>
      </c>
      <c r="C75" s="25">
        <f>B75*(Loans!C$13/12)</f>
        <v>0</v>
      </c>
      <c r="D75" s="26">
        <f>IF(B75&gt;0,IF(B75&lt;Loans!C$15,B75,IF(SUM(Loans!C$8+Loans!C$9)&gt;A75,0,SUM(Loans!C$15-Am!C75))),0)</f>
        <v>0</v>
      </c>
      <c r="E75" s="26">
        <f t="shared" si="23"/>
        <v>0</v>
      </c>
      <c r="F75" s="23"/>
      <c r="G75" s="24">
        <f t="shared" si="16"/>
        <v>68</v>
      </c>
      <c r="H75" s="25">
        <f>IF(Loans!H$8=G75,Loans!H$11,IF(Am!K74&gt;0,Am!K74,0))</f>
        <v>0</v>
      </c>
      <c r="I75" s="25">
        <f>H75*(Loans!H$13/12)</f>
        <v>0</v>
      </c>
      <c r="J75" s="26">
        <f>IF(H75&gt;0,IF(H75&lt;Loans!H$15,H75,IF(SUM(Loans!H$8+Loans!H$9)&gt;G75,0,SUM(Loans!H$15-I75))),0)</f>
        <v>0</v>
      </c>
      <c r="K75" s="26">
        <f t="shared" si="17"/>
        <v>0</v>
      </c>
      <c r="L75" s="23"/>
      <c r="M75" s="24">
        <f t="shared" si="12"/>
        <v>68</v>
      </c>
      <c r="N75" s="25">
        <f>IF(Loans!C$23=M75,Loans!C$26,IF(Am!Q74&gt;0,Am!Q74,0))</f>
        <v>0</v>
      </c>
      <c r="O75" s="25">
        <f>N75*(Loans!C$28/12)</f>
        <v>0</v>
      </c>
      <c r="P75" s="26">
        <f>IF(N75&gt;0,IF(N75&lt;Loans!C$30,N75,IF(SUM(Loans!C$23+Loans!C$24)&gt;M75,0,SUM(Loans!C$30-O75))),0)</f>
        <v>0</v>
      </c>
      <c r="Q75" s="26">
        <f t="shared" si="18"/>
        <v>0</v>
      </c>
      <c r="R75" s="23"/>
      <c r="S75" s="24">
        <f t="shared" si="13"/>
        <v>68</v>
      </c>
      <c r="T75" s="25">
        <f>IF(Loans!H$23=S75,Loans!H$26,IF(Am!W74&gt;0,Am!W74,0))</f>
        <v>0</v>
      </c>
      <c r="U75" s="25">
        <f>T75*(Loans!H$28/12)</f>
        <v>0</v>
      </c>
      <c r="V75" s="26">
        <f>IF(T75&gt;0,IF(T75&lt;Loans!H$30,T75,IF(SUM(Loans!H$23+Loans!H$24)&gt;S75,0,SUM(Loans!H$30-U75))),0)</f>
        <v>0</v>
      </c>
      <c r="W75" s="26">
        <f t="shared" si="19"/>
        <v>0</v>
      </c>
      <c r="X75" s="23"/>
      <c r="Y75" s="24">
        <f t="shared" si="14"/>
        <v>68</v>
      </c>
      <c r="Z75" s="25">
        <f>IF(Loans!C$38=Y75,Loans!C$41,IF(Am!AC74&gt;0,Am!AC74,0))</f>
        <v>0</v>
      </c>
      <c r="AA75" s="25">
        <f>Z75*(Loans!C$43/12)</f>
        <v>0</v>
      </c>
      <c r="AB75" s="26">
        <f>IF(Z75&gt;0,IF(Z75&lt;Loans!C$45,Z75,IF(SUM(Loans!C$38+Loans!C$39)&gt;Y75,0,SUM(Loans!C$45-AA75))),0)</f>
        <v>0</v>
      </c>
      <c r="AC75" s="26">
        <f t="shared" si="20"/>
        <v>0</v>
      </c>
      <c r="AD75" s="23"/>
      <c r="AE75" s="24">
        <f t="shared" si="15"/>
        <v>68</v>
      </c>
      <c r="AF75" s="25">
        <f>IF(Loans!H$38=AE75,Loans!H$41,IF(Am!AI74&gt;0,Am!AI74,0))</f>
        <v>0</v>
      </c>
      <c r="AG75" s="25">
        <f>AF75*(Loans!H$43/12)</f>
        <v>0</v>
      </c>
      <c r="AH75" s="26">
        <f>IF(AF75&gt;0,IF(AF75&lt;Loans!H$45,AF75,IF(SUM(Loans!H$38+Loans!H$39)&gt;AE75,0,SUM(Loans!H$45-AG75))),0)</f>
        <v>0</v>
      </c>
      <c r="AI75" s="26">
        <f t="shared" si="21"/>
        <v>0</v>
      </c>
    </row>
    <row r="76" spans="1:35" ht="9" customHeight="1">
      <c r="A76" s="24">
        <f t="shared" si="22"/>
        <v>69</v>
      </c>
      <c r="B76" s="25">
        <f>IF(Loans!C$8=A76,Loans!C$11,IF(Am!E75&gt;0,Am!E75,0))</f>
        <v>0</v>
      </c>
      <c r="C76" s="25">
        <f>B76*(Loans!C$13/12)</f>
        <v>0</v>
      </c>
      <c r="D76" s="26">
        <f>IF(B76&gt;0,IF(B76&lt;Loans!C$15,B76,IF(SUM(Loans!C$8+Loans!C$9)&gt;A76,0,SUM(Loans!C$15-Am!C76))),0)</f>
        <v>0</v>
      </c>
      <c r="E76" s="26">
        <f t="shared" si="23"/>
        <v>0</v>
      </c>
      <c r="F76" s="23"/>
      <c r="G76" s="24">
        <f t="shared" si="16"/>
        <v>69</v>
      </c>
      <c r="H76" s="25">
        <f>IF(Loans!H$8=G76,Loans!H$11,IF(Am!K75&gt;0,Am!K75,0))</f>
        <v>0</v>
      </c>
      <c r="I76" s="25">
        <f>H76*(Loans!H$13/12)</f>
        <v>0</v>
      </c>
      <c r="J76" s="26">
        <f>IF(H76&gt;0,IF(H76&lt;Loans!H$15,H76,IF(SUM(Loans!H$8+Loans!H$9)&gt;G76,0,SUM(Loans!H$15-I76))),0)</f>
        <v>0</v>
      </c>
      <c r="K76" s="26">
        <f t="shared" si="17"/>
        <v>0</v>
      </c>
      <c r="L76" s="23"/>
      <c r="M76" s="24">
        <f t="shared" si="12"/>
        <v>69</v>
      </c>
      <c r="N76" s="25">
        <f>IF(Loans!C$23=M76,Loans!C$26,IF(Am!Q75&gt;0,Am!Q75,0))</f>
        <v>0</v>
      </c>
      <c r="O76" s="25">
        <f>N76*(Loans!C$28/12)</f>
        <v>0</v>
      </c>
      <c r="P76" s="26">
        <f>IF(N76&gt;0,IF(N76&lt;Loans!C$30,N76,IF(SUM(Loans!C$23+Loans!C$24)&gt;M76,0,SUM(Loans!C$30-O76))),0)</f>
        <v>0</v>
      </c>
      <c r="Q76" s="26">
        <f t="shared" si="18"/>
        <v>0</v>
      </c>
      <c r="R76" s="23"/>
      <c r="S76" s="24">
        <f t="shared" si="13"/>
        <v>69</v>
      </c>
      <c r="T76" s="25">
        <f>IF(Loans!H$23=S76,Loans!H$26,IF(Am!W75&gt;0,Am!W75,0))</f>
        <v>0</v>
      </c>
      <c r="U76" s="25">
        <f>T76*(Loans!H$28/12)</f>
        <v>0</v>
      </c>
      <c r="V76" s="26">
        <f>IF(T76&gt;0,IF(T76&lt;Loans!H$30,T76,IF(SUM(Loans!H$23+Loans!H$24)&gt;S76,0,SUM(Loans!H$30-U76))),0)</f>
        <v>0</v>
      </c>
      <c r="W76" s="26">
        <f t="shared" si="19"/>
        <v>0</v>
      </c>
      <c r="X76" s="23"/>
      <c r="Y76" s="24">
        <f t="shared" si="14"/>
        <v>69</v>
      </c>
      <c r="Z76" s="25">
        <f>IF(Loans!C$38=Y76,Loans!C$41,IF(Am!AC75&gt;0,Am!AC75,0))</f>
        <v>0</v>
      </c>
      <c r="AA76" s="25">
        <f>Z76*(Loans!C$43/12)</f>
        <v>0</v>
      </c>
      <c r="AB76" s="26">
        <f>IF(Z76&gt;0,IF(Z76&lt;Loans!C$45,Z76,IF(SUM(Loans!C$38+Loans!C$39)&gt;Y76,0,SUM(Loans!C$45-AA76))),0)</f>
        <v>0</v>
      </c>
      <c r="AC76" s="26">
        <f t="shared" si="20"/>
        <v>0</v>
      </c>
      <c r="AD76" s="23"/>
      <c r="AE76" s="24">
        <f t="shared" si="15"/>
        <v>69</v>
      </c>
      <c r="AF76" s="25">
        <f>IF(Loans!H$38=AE76,Loans!H$41,IF(Am!AI75&gt;0,Am!AI75,0))</f>
        <v>0</v>
      </c>
      <c r="AG76" s="25">
        <f>AF76*(Loans!H$43/12)</f>
        <v>0</v>
      </c>
      <c r="AH76" s="26">
        <f>IF(AF76&gt;0,IF(AF76&lt;Loans!H$45,AF76,IF(SUM(Loans!H$38+Loans!H$39)&gt;AE76,0,SUM(Loans!H$45-AG76))),0)</f>
        <v>0</v>
      </c>
      <c r="AI76" s="26">
        <f t="shared" si="21"/>
        <v>0</v>
      </c>
    </row>
    <row r="77" spans="1:35" ht="9" customHeight="1">
      <c r="A77" s="24">
        <f t="shared" si="22"/>
        <v>70</v>
      </c>
      <c r="B77" s="25">
        <f>IF(Loans!C$8=A77,Loans!C$11,IF(Am!E76&gt;0,Am!E76,0))</f>
        <v>0</v>
      </c>
      <c r="C77" s="25">
        <f>B77*(Loans!C$13/12)</f>
        <v>0</v>
      </c>
      <c r="D77" s="26">
        <f>IF(B77&gt;0,IF(B77&lt;Loans!C$15,B77,IF(SUM(Loans!C$8+Loans!C$9)&gt;A77,0,SUM(Loans!C$15-Am!C77))),0)</f>
        <v>0</v>
      </c>
      <c r="E77" s="26">
        <f t="shared" si="23"/>
        <v>0</v>
      </c>
      <c r="F77" s="23"/>
      <c r="G77" s="24">
        <f t="shared" si="16"/>
        <v>70</v>
      </c>
      <c r="H77" s="25">
        <f>IF(Loans!H$8=G77,Loans!H$11,IF(Am!K76&gt;0,Am!K76,0))</f>
        <v>0</v>
      </c>
      <c r="I77" s="25">
        <f>H77*(Loans!H$13/12)</f>
        <v>0</v>
      </c>
      <c r="J77" s="26">
        <f>IF(H77&gt;0,IF(H77&lt;Loans!H$15,H77,IF(SUM(Loans!H$8+Loans!H$9)&gt;G77,0,SUM(Loans!H$15-I77))),0)</f>
        <v>0</v>
      </c>
      <c r="K77" s="26">
        <f t="shared" si="17"/>
        <v>0</v>
      </c>
      <c r="L77" s="23"/>
      <c r="M77" s="24">
        <f t="shared" si="12"/>
        <v>70</v>
      </c>
      <c r="N77" s="25">
        <f>IF(Loans!C$23=M77,Loans!C$26,IF(Am!Q76&gt;0,Am!Q76,0))</f>
        <v>0</v>
      </c>
      <c r="O77" s="25">
        <f>N77*(Loans!C$28/12)</f>
        <v>0</v>
      </c>
      <c r="P77" s="26">
        <f>IF(N77&gt;0,IF(N77&lt;Loans!C$30,N77,IF(SUM(Loans!C$23+Loans!C$24)&gt;M77,0,SUM(Loans!C$30-O77))),0)</f>
        <v>0</v>
      </c>
      <c r="Q77" s="26">
        <f t="shared" si="18"/>
        <v>0</v>
      </c>
      <c r="R77" s="23"/>
      <c r="S77" s="24">
        <f t="shared" si="13"/>
        <v>70</v>
      </c>
      <c r="T77" s="25">
        <f>IF(Loans!H$23=S77,Loans!H$26,IF(Am!W76&gt;0,Am!W76,0))</f>
        <v>0</v>
      </c>
      <c r="U77" s="25">
        <f>T77*(Loans!H$28/12)</f>
        <v>0</v>
      </c>
      <c r="V77" s="26">
        <f>IF(T77&gt;0,IF(T77&lt;Loans!H$30,T77,IF(SUM(Loans!H$23+Loans!H$24)&gt;S77,0,SUM(Loans!H$30-U77))),0)</f>
        <v>0</v>
      </c>
      <c r="W77" s="26">
        <f t="shared" si="19"/>
        <v>0</v>
      </c>
      <c r="X77" s="23"/>
      <c r="Y77" s="24">
        <f t="shared" si="14"/>
        <v>70</v>
      </c>
      <c r="Z77" s="25">
        <f>IF(Loans!C$38=Y77,Loans!C$41,IF(Am!AC76&gt;0,Am!AC76,0))</f>
        <v>0</v>
      </c>
      <c r="AA77" s="25">
        <f>Z77*(Loans!C$43/12)</f>
        <v>0</v>
      </c>
      <c r="AB77" s="26">
        <f>IF(Z77&gt;0,IF(Z77&lt;Loans!C$45,Z77,IF(SUM(Loans!C$38+Loans!C$39)&gt;Y77,0,SUM(Loans!C$45-AA77))),0)</f>
        <v>0</v>
      </c>
      <c r="AC77" s="26">
        <f t="shared" si="20"/>
        <v>0</v>
      </c>
      <c r="AD77" s="23"/>
      <c r="AE77" s="24">
        <f t="shared" si="15"/>
        <v>70</v>
      </c>
      <c r="AF77" s="25">
        <f>IF(Loans!H$38=AE77,Loans!H$41,IF(Am!AI76&gt;0,Am!AI76,0))</f>
        <v>0</v>
      </c>
      <c r="AG77" s="25">
        <f>AF77*(Loans!H$43/12)</f>
        <v>0</v>
      </c>
      <c r="AH77" s="26">
        <f>IF(AF77&gt;0,IF(AF77&lt;Loans!H$45,AF77,IF(SUM(Loans!H$38+Loans!H$39)&gt;AE77,0,SUM(Loans!H$45-AG77))),0)</f>
        <v>0</v>
      </c>
      <c r="AI77" s="26">
        <f t="shared" si="21"/>
        <v>0</v>
      </c>
    </row>
    <row r="78" spans="1:35" ht="9" customHeight="1">
      <c r="A78" s="24">
        <f t="shared" si="22"/>
        <v>71</v>
      </c>
      <c r="B78" s="25">
        <f>IF(Loans!C$8=A78,Loans!C$11,IF(Am!E77&gt;0,Am!E77,0))</f>
        <v>0</v>
      </c>
      <c r="C78" s="25">
        <f>B78*(Loans!C$13/12)</f>
        <v>0</v>
      </c>
      <c r="D78" s="26">
        <f>IF(B78&gt;0,IF(B78&lt;Loans!C$15,B78,IF(SUM(Loans!C$8+Loans!C$9)&gt;A78,0,SUM(Loans!C$15-Am!C78))),0)</f>
        <v>0</v>
      </c>
      <c r="E78" s="26">
        <f t="shared" si="23"/>
        <v>0</v>
      </c>
      <c r="F78" s="23"/>
      <c r="G78" s="24">
        <f t="shared" si="16"/>
        <v>71</v>
      </c>
      <c r="H78" s="25">
        <f>IF(Loans!H$8=G78,Loans!H$11,IF(Am!K77&gt;0,Am!K77,0))</f>
        <v>0</v>
      </c>
      <c r="I78" s="25">
        <f>H78*(Loans!H$13/12)</f>
        <v>0</v>
      </c>
      <c r="J78" s="26">
        <f>IF(H78&gt;0,IF(H78&lt;Loans!H$15,H78,IF(SUM(Loans!H$8+Loans!H$9)&gt;G78,0,SUM(Loans!H$15-I78))),0)</f>
        <v>0</v>
      </c>
      <c r="K78" s="26">
        <f t="shared" si="17"/>
        <v>0</v>
      </c>
      <c r="L78" s="23"/>
      <c r="M78" s="24">
        <f t="shared" si="12"/>
        <v>71</v>
      </c>
      <c r="N78" s="25">
        <f>IF(Loans!C$23=M78,Loans!C$26,IF(Am!Q77&gt;0,Am!Q77,0))</f>
        <v>0</v>
      </c>
      <c r="O78" s="25">
        <f>N78*(Loans!C$28/12)</f>
        <v>0</v>
      </c>
      <c r="P78" s="26">
        <f>IF(N78&gt;0,IF(N78&lt;Loans!C$30,N78,IF(SUM(Loans!C$23+Loans!C$24)&gt;M78,0,SUM(Loans!C$30-O78))),0)</f>
        <v>0</v>
      </c>
      <c r="Q78" s="26">
        <f t="shared" si="18"/>
        <v>0</v>
      </c>
      <c r="R78" s="23"/>
      <c r="S78" s="24">
        <f t="shared" si="13"/>
        <v>71</v>
      </c>
      <c r="T78" s="25">
        <f>IF(Loans!H$23=S78,Loans!H$26,IF(Am!W77&gt;0,Am!W77,0))</f>
        <v>0</v>
      </c>
      <c r="U78" s="25">
        <f>T78*(Loans!H$28/12)</f>
        <v>0</v>
      </c>
      <c r="V78" s="26">
        <f>IF(T78&gt;0,IF(T78&lt;Loans!H$30,T78,IF(SUM(Loans!H$23+Loans!H$24)&gt;S78,0,SUM(Loans!H$30-U78))),0)</f>
        <v>0</v>
      </c>
      <c r="W78" s="26">
        <f t="shared" si="19"/>
        <v>0</v>
      </c>
      <c r="X78" s="23"/>
      <c r="Y78" s="24">
        <f t="shared" si="14"/>
        <v>71</v>
      </c>
      <c r="Z78" s="25">
        <f>IF(Loans!C$38=Y78,Loans!C$41,IF(Am!AC77&gt;0,Am!AC77,0))</f>
        <v>0</v>
      </c>
      <c r="AA78" s="25">
        <f>Z78*(Loans!C$43/12)</f>
        <v>0</v>
      </c>
      <c r="AB78" s="26">
        <f>IF(Z78&gt;0,IF(Z78&lt;Loans!C$45,Z78,IF(SUM(Loans!C$38+Loans!C$39)&gt;Y78,0,SUM(Loans!C$45-AA78))),0)</f>
        <v>0</v>
      </c>
      <c r="AC78" s="26">
        <f t="shared" si="20"/>
        <v>0</v>
      </c>
      <c r="AD78" s="23"/>
      <c r="AE78" s="24">
        <f t="shared" si="15"/>
        <v>71</v>
      </c>
      <c r="AF78" s="25">
        <f>IF(Loans!H$38=AE78,Loans!H$41,IF(Am!AI77&gt;0,Am!AI77,0))</f>
        <v>0</v>
      </c>
      <c r="AG78" s="25">
        <f>AF78*(Loans!H$43/12)</f>
        <v>0</v>
      </c>
      <c r="AH78" s="26">
        <f>IF(AF78&gt;0,IF(AF78&lt;Loans!H$45,AF78,IF(SUM(Loans!H$38+Loans!H$39)&gt;AE78,0,SUM(Loans!H$45-AG78))),0)</f>
        <v>0</v>
      </c>
      <c r="AI78" s="26">
        <f t="shared" si="21"/>
        <v>0</v>
      </c>
    </row>
    <row r="79" spans="1:35" ht="9" customHeight="1">
      <c r="A79" s="27">
        <f t="shared" si="22"/>
        <v>72</v>
      </c>
      <c r="B79" s="28">
        <f>IF(Loans!C$8=A79,Loans!C$11,IF(Am!E78&gt;0,Am!E78,0))</f>
        <v>0</v>
      </c>
      <c r="C79" s="28">
        <f>B79*(Loans!C$13/12)</f>
        <v>0</v>
      </c>
      <c r="D79" s="29">
        <f>IF(B79&gt;0,IF(B79&lt;Loans!C$15,B79,IF(SUM(Loans!C$8+Loans!C$9)&gt;A79,0,SUM(Loans!C$15-Am!C79))),0)</f>
        <v>0</v>
      </c>
      <c r="E79" s="29">
        <f t="shared" si="23"/>
        <v>0</v>
      </c>
      <c r="F79" s="23"/>
      <c r="G79" s="27">
        <f t="shared" si="16"/>
        <v>72</v>
      </c>
      <c r="H79" s="28">
        <f>IF(Loans!H$8=G79,Loans!H$11,IF(Am!K78&gt;0,Am!K78,0))</f>
        <v>0</v>
      </c>
      <c r="I79" s="28">
        <f>H79*(Loans!H$13/12)</f>
        <v>0</v>
      </c>
      <c r="J79" s="29">
        <f>IF(H79&gt;0,IF(H79&lt;Loans!H$15,H79,IF(SUM(Loans!H$8+Loans!H$9)&gt;G79,0,SUM(Loans!H$15-I79))),0)</f>
        <v>0</v>
      </c>
      <c r="K79" s="29">
        <f t="shared" si="17"/>
        <v>0</v>
      </c>
      <c r="L79" s="23"/>
      <c r="M79" s="27">
        <f t="shared" si="12"/>
        <v>72</v>
      </c>
      <c r="N79" s="28">
        <f>IF(Loans!C$23=M79,Loans!C$26,IF(Am!Q78&gt;0,Am!Q78,0))</f>
        <v>0</v>
      </c>
      <c r="O79" s="28">
        <f>N79*(Loans!C$28/12)</f>
        <v>0</v>
      </c>
      <c r="P79" s="29">
        <f>IF(N79&gt;0,IF(N79&lt;Loans!C$30,N79,IF(SUM(Loans!C$23+Loans!C$24)&gt;M79,0,SUM(Loans!C$30-O79))),0)</f>
        <v>0</v>
      </c>
      <c r="Q79" s="29">
        <f t="shared" si="18"/>
        <v>0</v>
      </c>
      <c r="R79" s="23"/>
      <c r="S79" s="27">
        <f t="shared" si="13"/>
        <v>72</v>
      </c>
      <c r="T79" s="28">
        <f>IF(Loans!H$23=S79,Loans!H$26,IF(Am!W78&gt;0,Am!W78,0))</f>
        <v>0</v>
      </c>
      <c r="U79" s="28">
        <f>T79*(Loans!H$28/12)</f>
        <v>0</v>
      </c>
      <c r="V79" s="29">
        <f>IF(T79&gt;0,IF(T79&lt;Loans!H$30,T79,IF(SUM(Loans!H$23+Loans!H$24)&gt;S79,0,SUM(Loans!H$30-U79))),0)</f>
        <v>0</v>
      </c>
      <c r="W79" s="29">
        <f t="shared" si="19"/>
        <v>0</v>
      </c>
      <c r="X79" s="23"/>
      <c r="Y79" s="27">
        <f t="shared" si="14"/>
        <v>72</v>
      </c>
      <c r="Z79" s="28">
        <f>IF(Loans!C$38=Y79,Loans!C$41,IF(Am!AC78&gt;0,Am!AC78,0))</f>
        <v>0</v>
      </c>
      <c r="AA79" s="28">
        <f>Z79*(Loans!C$43/12)</f>
        <v>0</v>
      </c>
      <c r="AB79" s="29">
        <f>IF(Z79&gt;0,IF(Z79&lt;Loans!C$45,Z79,IF(SUM(Loans!C$38+Loans!C$39)&gt;Y79,0,SUM(Loans!C$45-AA79))),0)</f>
        <v>0</v>
      </c>
      <c r="AC79" s="29">
        <f t="shared" si="20"/>
        <v>0</v>
      </c>
      <c r="AD79" s="23"/>
      <c r="AE79" s="27">
        <f t="shared" si="15"/>
        <v>72</v>
      </c>
      <c r="AF79" s="28">
        <f>IF(Loans!H$38=AE79,Loans!H$41,IF(Am!AI78&gt;0,Am!AI78,0))</f>
        <v>0</v>
      </c>
      <c r="AG79" s="28">
        <f>AF79*(Loans!H$43/12)</f>
        <v>0</v>
      </c>
      <c r="AH79" s="29">
        <f>IF(AF79&gt;0,IF(AF79&lt;Loans!H$45,AF79,IF(SUM(Loans!H$38+Loans!H$39)&gt;AE79,0,SUM(Loans!H$45-AG79))),0)</f>
        <v>0</v>
      </c>
      <c r="AI79" s="29">
        <f t="shared" si="21"/>
        <v>0</v>
      </c>
    </row>
  </sheetData>
  <sheetProtection password="8C93" sheet="1" objects="1" scenarios="1" selectLockedCells="1" selectUnlockedCells="1"/>
  <mergeCells count="26">
    <mergeCell ref="AB5:AB6"/>
    <mergeCell ref="AE5:AE6"/>
    <mergeCell ref="AG5:AG6"/>
    <mergeCell ref="AH5:AH6"/>
    <mergeCell ref="P5:P6"/>
    <mergeCell ref="S5:S6"/>
    <mergeCell ref="U5:U6"/>
    <mergeCell ref="V5:V6"/>
    <mergeCell ref="Y5:Y6"/>
    <mergeCell ref="AA5:AA6"/>
    <mergeCell ref="J5:J6"/>
    <mergeCell ref="M5:M6"/>
    <mergeCell ref="O5:O6"/>
    <mergeCell ref="A3:E3"/>
    <mergeCell ref="G3:K3"/>
    <mergeCell ref="M3:Q3"/>
    <mergeCell ref="A5:A6"/>
    <mergeCell ref="C5:C6"/>
    <mergeCell ref="D5:D6"/>
    <mergeCell ref="G5:G6"/>
    <mergeCell ref="I5:I6"/>
    <mergeCell ref="S3:W3"/>
    <mergeCell ref="Y3:AC3"/>
    <mergeCell ref="AE3:AI3"/>
    <mergeCell ref="A2:AI2"/>
    <mergeCell ref="A1:AI1"/>
  </mergeCells>
  <printOptions horizontalCentered="1" verticalCentered="1"/>
  <pageMargins left="0.25" right="0.25" top="0.5" bottom="0.5" header="0" footer="0"/>
  <pageSetup scale="42" orientation="landscape"/>
  <headerFooter>
    <oddFooter xml:space="preserve">&amp;L&amp;6                         This template was created by the SBDC SD and is licensed for use by the organization listed above.   (c) SBDC SD.  Available at SBDCTools.com&amp;R&amp;"Arial,Bold"&amp;8&amp;D     &amp;T    &amp;10   &amp;"Arial,Regular"           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CF</vt:lpstr>
      <vt:lpstr>Loans</vt:lpstr>
      <vt:lpstr>Am</vt:lpstr>
    </vt:vector>
  </TitlesOfParts>
  <Company>Ciquette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Latasha Davis Townsend</dc:creator>
  <cp:lastModifiedBy>Latasha Davis Townsend</cp:lastModifiedBy>
  <cp:lastPrinted>2016-01-12T06:24:36Z</cp:lastPrinted>
  <dcterms:created xsi:type="dcterms:W3CDTF">2016-01-12T05:51:50Z</dcterms:created>
  <dcterms:modified xsi:type="dcterms:W3CDTF">2016-01-31T03:55:22Z</dcterms:modified>
</cp:coreProperties>
</file>